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3720f4a589821e3f/Área de Trabalho/Relatório Rentabilidade/"/>
    </mc:Choice>
  </mc:AlternateContent>
  <xr:revisionPtr revIDLastSave="1432" documentId="8_{74B4410B-0118-44BE-99F7-3B29E3B4754E}" xr6:coauthVersionLast="47" xr6:coauthVersionMax="47" xr10:uidLastSave="{E166075E-C9D1-473A-BAF1-49A12DD6AC28}"/>
  <bookViews>
    <workbookView xWindow="-120" yWindow="-120" windowWidth="29040" windowHeight="15720" xr2:uid="{00000000-000D-0000-FFFF-FFFF00000000}"/>
  </bookViews>
  <sheets>
    <sheet name="Rentabilidade" sheetId="3" r:id="rId1"/>
    <sheet name="Compras" sheetId="4" r:id="rId2"/>
    <sheet name="Venda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F13" i="3"/>
  <c r="G119" i="3"/>
  <c r="K119" i="3" s="1"/>
  <c r="G94" i="3"/>
  <c r="G77" i="3"/>
  <c r="G53" i="3"/>
  <c r="G37" i="3"/>
  <c r="K37" i="3" s="1"/>
  <c r="G25" i="3"/>
  <c r="G24" i="3"/>
  <c r="K24" i="3" s="1"/>
  <c r="F128" i="3"/>
  <c r="F121" i="3"/>
  <c r="F115" i="3"/>
  <c r="F114" i="3"/>
  <c r="F113" i="3"/>
  <c r="F112" i="3"/>
  <c r="F111" i="3"/>
  <c r="F110" i="3"/>
  <c r="F109" i="3"/>
  <c r="F108" i="3"/>
  <c r="F106" i="3"/>
  <c r="G106" i="3" s="1"/>
  <c r="K106" i="3" s="1"/>
  <c r="L89" i="4"/>
  <c r="K89" i="4"/>
  <c r="J89" i="4"/>
  <c r="F105" i="3"/>
  <c r="F104" i="3"/>
  <c r="L84" i="4"/>
  <c r="K84" i="4"/>
  <c r="J84" i="4"/>
  <c r="F99" i="3"/>
  <c r="F98" i="3"/>
  <c r="F97" i="3"/>
  <c r="F96" i="3"/>
  <c r="F95" i="3"/>
  <c r="G95" i="3" s="1"/>
  <c r="F93" i="3"/>
  <c r="F92" i="3"/>
  <c r="F91" i="3"/>
  <c r="F90" i="3"/>
  <c r="F89" i="3"/>
  <c r="F85" i="3"/>
  <c r="F84" i="3"/>
  <c r="F78" i="3"/>
  <c r="F75" i="3"/>
  <c r="F72" i="3"/>
  <c r="F70" i="3"/>
  <c r="H66" i="4"/>
  <c r="F68" i="3"/>
  <c r="F58" i="3"/>
  <c r="F57" i="3"/>
  <c r="F56" i="3"/>
  <c r="F55" i="3"/>
  <c r="L61" i="4"/>
  <c r="K61" i="4"/>
  <c r="J61" i="4"/>
  <c r="F54" i="3"/>
  <c r="F48" i="3"/>
  <c r="G48" i="3" s="1"/>
  <c r="F47" i="3"/>
  <c r="F46" i="3"/>
  <c r="F45" i="3"/>
  <c r="F44" i="3"/>
  <c r="F43" i="3"/>
  <c r="F42" i="3"/>
  <c r="F41" i="3"/>
  <c r="F40" i="3"/>
  <c r="F39" i="3"/>
  <c r="F38" i="3"/>
  <c r="F36" i="3"/>
  <c r="F35" i="3"/>
  <c r="F34" i="3"/>
  <c r="F33" i="3"/>
  <c r="F32" i="3"/>
  <c r="F30" i="3"/>
  <c r="F29" i="3"/>
  <c r="F28" i="3"/>
  <c r="F27" i="3"/>
  <c r="F26" i="3"/>
  <c r="F25" i="3"/>
  <c r="F24" i="3"/>
  <c r="F19" i="3"/>
  <c r="F18" i="3"/>
  <c r="F17" i="3"/>
  <c r="D134" i="3"/>
  <c r="B133" i="3"/>
  <c r="C103" i="5"/>
  <c r="D103" i="5"/>
  <c r="E103" i="5"/>
  <c r="C128" i="3"/>
  <c r="B128" i="3"/>
  <c r="B105" i="3"/>
  <c r="C105" i="3"/>
  <c r="B106" i="3"/>
  <c r="C106" i="3"/>
  <c r="D106" i="3"/>
  <c r="B107" i="3"/>
  <c r="C107" i="3"/>
  <c r="B108" i="3"/>
  <c r="C108" i="3"/>
  <c r="D108" i="3" s="1"/>
  <c r="B109" i="3"/>
  <c r="C109" i="3"/>
  <c r="B110" i="3"/>
  <c r="D110" i="3" s="1"/>
  <c r="C110" i="3"/>
  <c r="B111" i="3"/>
  <c r="G111" i="3" s="1"/>
  <c r="C111" i="3"/>
  <c r="D111" i="3"/>
  <c r="K111" i="3" s="1"/>
  <c r="B112" i="3"/>
  <c r="C112" i="3"/>
  <c r="B113" i="3"/>
  <c r="C113" i="3"/>
  <c r="B114" i="3"/>
  <c r="C114" i="3"/>
  <c r="B115" i="3"/>
  <c r="D115" i="3" s="1"/>
  <c r="C115" i="3"/>
  <c r="B116" i="3"/>
  <c r="G116" i="3" s="1"/>
  <c r="C116" i="3"/>
  <c r="B117" i="3"/>
  <c r="G117" i="3" s="1"/>
  <c r="C117" i="3"/>
  <c r="B118" i="3"/>
  <c r="G118" i="3" s="1"/>
  <c r="C118" i="3"/>
  <c r="B119" i="3"/>
  <c r="D119" i="3" s="1"/>
  <c r="C119" i="3"/>
  <c r="B120" i="3"/>
  <c r="C120" i="3"/>
  <c r="B121" i="3"/>
  <c r="C121" i="3"/>
  <c r="B122" i="3"/>
  <c r="G122" i="3" s="1"/>
  <c r="C122" i="3"/>
  <c r="D122" i="3"/>
  <c r="B123" i="3"/>
  <c r="G123" i="3" s="1"/>
  <c r="C123" i="3"/>
  <c r="B124" i="3"/>
  <c r="G124" i="3" s="1"/>
  <c r="C124" i="3"/>
  <c r="C104" i="3"/>
  <c r="B104" i="3"/>
  <c r="G104" i="3" s="1"/>
  <c r="D96" i="3"/>
  <c r="C90" i="3"/>
  <c r="C91" i="3"/>
  <c r="C92" i="3"/>
  <c r="C93" i="3"/>
  <c r="C94" i="3"/>
  <c r="C95" i="3"/>
  <c r="C96" i="3"/>
  <c r="C97" i="3"/>
  <c r="D97" i="3" s="1"/>
  <c r="C98" i="3"/>
  <c r="C99" i="3"/>
  <c r="C100" i="3"/>
  <c r="B90" i="3"/>
  <c r="B91" i="3"/>
  <c r="B92" i="3"/>
  <c r="B93" i="3"/>
  <c r="D93" i="3" s="1"/>
  <c r="B94" i="3"/>
  <c r="B95" i="3"/>
  <c r="D95" i="3" s="1"/>
  <c r="K95" i="3" s="1"/>
  <c r="B96" i="3"/>
  <c r="B97" i="3"/>
  <c r="B98" i="3"/>
  <c r="B99" i="3"/>
  <c r="B100" i="3"/>
  <c r="C89" i="3"/>
  <c r="B89" i="3"/>
  <c r="D89" i="3" s="1"/>
  <c r="B85" i="3"/>
  <c r="C85" i="3"/>
  <c r="C84" i="3"/>
  <c r="B84" i="3"/>
  <c r="B53" i="3"/>
  <c r="C53" i="3"/>
  <c r="B54" i="3"/>
  <c r="C54" i="3"/>
  <c r="D54" i="3"/>
  <c r="B55" i="3"/>
  <c r="C55" i="3"/>
  <c r="B56" i="3"/>
  <c r="C56" i="3"/>
  <c r="D56" i="3"/>
  <c r="B57" i="3"/>
  <c r="C57" i="3"/>
  <c r="B58" i="3"/>
  <c r="C58" i="3"/>
  <c r="D58" i="3"/>
  <c r="B59" i="3"/>
  <c r="G59" i="3" s="1"/>
  <c r="C59" i="3"/>
  <c r="D59" i="3" s="1"/>
  <c r="H59" i="3" s="1"/>
  <c r="L59" i="3" s="1"/>
  <c r="B60" i="3"/>
  <c r="G60" i="3" s="1"/>
  <c r="C60" i="3"/>
  <c r="D60" i="3"/>
  <c r="H60" i="3" s="1"/>
  <c r="L60" i="3" s="1"/>
  <c r="B61" i="3"/>
  <c r="C61" i="3"/>
  <c r="B62" i="3"/>
  <c r="G62" i="3" s="1"/>
  <c r="C62" i="3"/>
  <c r="B63" i="3"/>
  <c r="G63" i="3" s="1"/>
  <c r="C63" i="3"/>
  <c r="D63" i="3" s="1"/>
  <c r="H63" i="3" s="1"/>
  <c r="B64" i="3"/>
  <c r="G64" i="3" s="1"/>
  <c r="C64" i="3"/>
  <c r="D64" i="3"/>
  <c r="K64" i="3" s="1"/>
  <c r="B65" i="3"/>
  <c r="G65" i="3" s="1"/>
  <c r="C65" i="3"/>
  <c r="B66" i="3"/>
  <c r="C66" i="3"/>
  <c r="B67" i="3"/>
  <c r="G67" i="3" s="1"/>
  <c r="C67" i="3"/>
  <c r="D67" i="3" s="1"/>
  <c r="K67" i="3" s="1"/>
  <c r="B68" i="3"/>
  <c r="C68" i="3"/>
  <c r="D68" i="3"/>
  <c r="B69" i="3"/>
  <c r="C69" i="3"/>
  <c r="B70" i="3"/>
  <c r="C70" i="3"/>
  <c r="B71" i="3"/>
  <c r="G71" i="3" s="1"/>
  <c r="C71" i="3"/>
  <c r="B72" i="3"/>
  <c r="G72" i="3" s="1"/>
  <c r="C72" i="3"/>
  <c r="B73" i="3"/>
  <c r="G73" i="3" s="1"/>
  <c r="C73" i="3"/>
  <c r="B74" i="3"/>
  <c r="G74" i="3" s="1"/>
  <c r="C74" i="3"/>
  <c r="D74" i="3" s="1"/>
  <c r="B75" i="3"/>
  <c r="C75" i="3"/>
  <c r="B76" i="3"/>
  <c r="C76" i="3"/>
  <c r="B77" i="3"/>
  <c r="C77" i="3"/>
  <c r="B78" i="3"/>
  <c r="G78" i="3" s="1"/>
  <c r="C78" i="3"/>
  <c r="B79" i="3"/>
  <c r="G79" i="3" s="1"/>
  <c r="C79" i="3"/>
  <c r="D79" i="3" s="1"/>
  <c r="K79" i="3" s="1"/>
  <c r="B80" i="3"/>
  <c r="G80" i="3" s="1"/>
  <c r="C80" i="3"/>
  <c r="D80" i="3"/>
  <c r="K80" i="3" s="1"/>
  <c r="C52" i="3"/>
  <c r="B52" i="3"/>
  <c r="D52" i="3" s="1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24" i="3"/>
  <c r="B25" i="3"/>
  <c r="D25" i="3" s="1"/>
  <c r="H25" i="3" s="1"/>
  <c r="B26" i="3"/>
  <c r="B27" i="3"/>
  <c r="D27" i="3" s="1"/>
  <c r="B28" i="3"/>
  <c r="D28" i="3" s="1"/>
  <c r="B29" i="3"/>
  <c r="B30" i="3"/>
  <c r="D30" i="3" s="1"/>
  <c r="B31" i="3"/>
  <c r="G31" i="3" s="1"/>
  <c r="B32" i="3"/>
  <c r="G32" i="3" s="1"/>
  <c r="B33" i="3"/>
  <c r="B34" i="3"/>
  <c r="B35" i="3"/>
  <c r="B36" i="3"/>
  <c r="B37" i="3"/>
  <c r="D37" i="3" s="1"/>
  <c r="H37" i="3" s="1"/>
  <c r="B38" i="3"/>
  <c r="B39" i="3"/>
  <c r="D39" i="3" s="1"/>
  <c r="B40" i="3"/>
  <c r="D40" i="3" s="1"/>
  <c r="B41" i="3"/>
  <c r="B42" i="3"/>
  <c r="D42" i="3" s="1"/>
  <c r="B43" i="3"/>
  <c r="G43" i="3" s="1"/>
  <c r="B44" i="3"/>
  <c r="G44" i="3" s="1"/>
  <c r="B45" i="3"/>
  <c r="G45" i="3" s="1"/>
  <c r="B46" i="3"/>
  <c r="D46" i="3" s="1"/>
  <c r="B47" i="3"/>
  <c r="D47" i="3" s="1"/>
  <c r="B48" i="3"/>
  <c r="B24" i="3"/>
  <c r="D24" i="3" s="1"/>
  <c r="H24" i="3" s="1"/>
  <c r="C20" i="3"/>
  <c r="B20" i="3"/>
  <c r="G20" i="3" s="1"/>
  <c r="C19" i="3"/>
  <c r="B19" i="3"/>
  <c r="C18" i="3"/>
  <c r="B18" i="3"/>
  <c r="C17" i="3"/>
  <c r="B17" i="3"/>
  <c r="C12" i="3"/>
  <c r="B12" i="3"/>
  <c r="G12" i="3" s="1"/>
  <c r="C11" i="3"/>
  <c r="B11" i="3"/>
  <c r="D11" i="3" s="1"/>
  <c r="C10" i="3"/>
  <c r="B10" i="3"/>
  <c r="D10" i="3" s="1"/>
  <c r="I128" i="4"/>
  <c r="K74" i="3" l="1"/>
  <c r="H74" i="3"/>
  <c r="E133" i="3"/>
  <c r="D179" i="3"/>
  <c r="D180" i="3" s="1"/>
  <c r="D183" i="3" s="1"/>
  <c r="H106" i="3"/>
  <c r="L106" i="3" s="1"/>
  <c r="D77" i="3"/>
  <c r="H77" i="3" s="1"/>
  <c r="J77" i="3" s="1"/>
  <c r="D66" i="3"/>
  <c r="D90" i="3"/>
  <c r="G46" i="3"/>
  <c r="K46" i="3" s="1"/>
  <c r="D55" i="3"/>
  <c r="G47" i="3"/>
  <c r="K47" i="3" s="1"/>
  <c r="H111" i="3"/>
  <c r="J60" i="3"/>
  <c r="H67" i="3"/>
  <c r="L67" i="3" s="1"/>
  <c r="H47" i="3"/>
  <c r="L47" i="3" s="1"/>
  <c r="K25" i="3"/>
  <c r="G75" i="3"/>
  <c r="G109" i="3"/>
  <c r="D45" i="3"/>
  <c r="H45" i="3" s="1"/>
  <c r="G54" i="3"/>
  <c r="G97" i="3"/>
  <c r="K63" i="3"/>
  <c r="G70" i="3"/>
  <c r="H119" i="3"/>
  <c r="G105" i="3"/>
  <c r="K60" i="3"/>
  <c r="D123" i="3"/>
  <c r="K123" i="3" s="1"/>
  <c r="D118" i="3"/>
  <c r="K118" i="3" s="1"/>
  <c r="G108" i="3"/>
  <c r="K108" i="3" s="1"/>
  <c r="G121" i="3"/>
  <c r="D92" i="3"/>
  <c r="K54" i="3"/>
  <c r="G52" i="3"/>
  <c r="H52" i="3" s="1"/>
  <c r="G98" i="3"/>
  <c r="G19" i="3"/>
  <c r="D41" i="3"/>
  <c r="D29" i="3"/>
  <c r="G93" i="3"/>
  <c r="H93" i="3" s="1"/>
  <c r="K97" i="3"/>
  <c r="H97" i="3"/>
  <c r="J119" i="3"/>
  <c r="L119" i="3"/>
  <c r="J47" i="3"/>
  <c r="J59" i="3"/>
  <c r="J63" i="3"/>
  <c r="L63" i="3"/>
  <c r="K59" i="3"/>
  <c r="H64" i="3"/>
  <c r="J74" i="3"/>
  <c r="L74" i="3"/>
  <c r="D31" i="3"/>
  <c r="J37" i="3"/>
  <c r="L37" i="3"/>
  <c r="J111" i="3"/>
  <c r="L111" i="3"/>
  <c r="C133" i="3"/>
  <c r="B179" i="3"/>
  <c r="B180" i="3" s="1"/>
  <c r="B183" i="3" s="1"/>
  <c r="K77" i="3"/>
  <c r="G85" i="3"/>
  <c r="G91" i="3"/>
  <c r="D112" i="3"/>
  <c r="D107" i="3"/>
  <c r="H54" i="3"/>
  <c r="G56" i="3"/>
  <c r="H56" i="3" s="1"/>
  <c r="D98" i="3"/>
  <c r="K122" i="3"/>
  <c r="J106" i="3"/>
  <c r="J24" i="3"/>
  <c r="L24" i="3"/>
  <c r="D43" i="3"/>
  <c r="B129" i="3"/>
  <c r="B175" i="3"/>
  <c r="D35" i="3"/>
  <c r="G35" i="3"/>
  <c r="H46" i="3"/>
  <c r="D76" i="3"/>
  <c r="G89" i="3"/>
  <c r="K89" i="3" s="1"/>
  <c r="J67" i="3"/>
  <c r="H95" i="3"/>
  <c r="H122" i="3"/>
  <c r="G114" i="3"/>
  <c r="D114" i="3"/>
  <c r="H79" i="3"/>
  <c r="H80" i="3"/>
  <c r="H89" i="3"/>
  <c r="D34" i="3"/>
  <c r="G34" i="3"/>
  <c r="K52" i="3"/>
  <c r="D70" i="3"/>
  <c r="J25" i="3"/>
  <c r="L25" i="3"/>
  <c r="D33" i="3"/>
  <c r="G33" i="3"/>
  <c r="D75" i="3"/>
  <c r="G55" i="3"/>
  <c r="H55" i="3" s="1"/>
  <c r="G90" i="3"/>
  <c r="K90" i="3" s="1"/>
  <c r="H123" i="3"/>
  <c r="D121" i="3"/>
  <c r="D78" i="3"/>
  <c r="G96" i="3"/>
  <c r="K96" i="3" s="1"/>
  <c r="D104" i="3"/>
  <c r="G17" i="3"/>
  <c r="D38" i="3"/>
  <c r="D26" i="3"/>
  <c r="G68" i="3"/>
  <c r="H68" i="3" s="1"/>
  <c r="D62" i="3"/>
  <c r="G58" i="3"/>
  <c r="K58" i="3" s="1"/>
  <c r="D94" i="3"/>
  <c r="D124" i="3"/>
  <c r="D120" i="3"/>
  <c r="G115" i="3"/>
  <c r="K115" i="3" s="1"/>
  <c r="D48" i="3"/>
  <c r="D36" i="3"/>
  <c r="D72" i="3"/>
  <c r="G57" i="3"/>
  <c r="G110" i="3"/>
  <c r="H110" i="3" s="1"/>
  <c r="G36" i="3"/>
  <c r="G92" i="3"/>
  <c r="D99" i="3"/>
  <c r="G38" i="3"/>
  <c r="G76" i="3"/>
  <c r="D109" i="3"/>
  <c r="G28" i="3"/>
  <c r="H28" i="3" s="1"/>
  <c r="G40" i="3"/>
  <c r="H40" i="3" s="1"/>
  <c r="G66" i="3"/>
  <c r="G120" i="3"/>
  <c r="B13" i="3"/>
  <c r="B154" i="3" s="1"/>
  <c r="B21" i="3"/>
  <c r="B157" i="3" s="1"/>
  <c r="D91" i="3"/>
  <c r="D113" i="3"/>
  <c r="G29" i="3"/>
  <c r="H29" i="3" s="1"/>
  <c r="G41" i="3"/>
  <c r="H41" i="3" s="1"/>
  <c r="G112" i="3"/>
  <c r="G107" i="3"/>
  <c r="D100" i="3"/>
  <c r="D69" i="3"/>
  <c r="D105" i="3"/>
  <c r="G39" i="3"/>
  <c r="B81" i="3"/>
  <c r="B163" i="3" s="1"/>
  <c r="D117" i="3"/>
  <c r="G30" i="3"/>
  <c r="H30" i="3" s="1"/>
  <c r="G42" i="3"/>
  <c r="K42" i="3" s="1"/>
  <c r="G113" i="3"/>
  <c r="G128" i="3"/>
  <c r="G129" i="3" s="1"/>
  <c r="G175" i="3" s="1"/>
  <c r="G11" i="3"/>
  <c r="H11" i="3" s="1"/>
  <c r="G18" i="3"/>
  <c r="B86" i="3"/>
  <c r="B166" i="3" s="1"/>
  <c r="D116" i="3"/>
  <c r="G69" i="3"/>
  <c r="G84" i="3"/>
  <c r="G99" i="3"/>
  <c r="D61" i="3"/>
  <c r="G61" i="3"/>
  <c r="D20" i="3"/>
  <c r="D65" i="3"/>
  <c r="D19" i="3"/>
  <c r="G26" i="3"/>
  <c r="G27" i="3"/>
  <c r="D73" i="3"/>
  <c r="D44" i="3"/>
  <c r="D32" i="3"/>
  <c r="D71" i="3"/>
  <c r="D57" i="3"/>
  <c r="G100" i="3"/>
  <c r="D84" i="3"/>
  <c r="B134" i="3"/>
  <c r="G10" i="3"/>
  <c r="K10" i="3" s="1"/>
  <c r="D17" i="3"/>
  <c r="B125" i="3"/>
  <c r="B172" i="3" s="1"/>
  <c r="B49" i="3"/>
  <c r="B160" i="3" s="1"/>
  <c r="D85" i="3"/>
  <c r="D137" i="3"/>
  <c r="D18" i="3"/>
  <c r="D128" i="3"/>
  <c r="B101" i="3"/>
  <c r="B169" i="3" s="1"/>
  <c r="D53" i="3"/>
  <c r="D12" i="3"/>
  <c r="J52" i="3" l="1"/>
  <c r="L52" i="3"/>
  <c r="K92" i="3"/>
  <c r="E134" i="3"/>
  <c r="E179" i="3"/>
  <c r="E180" i="3" s="1"/>
  <c r="H108" i="3"/>
  <c r="K68" i="3"/>
  <c r="L77" i="3"/>
  <c r="K30" i="3"/>
  <c r="H118" i="3"/>
  <c r="L118" i="3" s="1"/>
  <c r="K93" i="3"/>
  <c r="K66" i="3"/>
  <c r="H58" i="3"/>
  <c r="K11" i="3"/>
  <c r="H90" i="3"/>
  <c r="K45" i="3"/>
  <c r="J110" i="3"/>
  <c r="L110" i="3"/>
  <c r="L41" i="3"/>
  <c r="J41" i="3"/>
  <c r="L30" i="3"/>
  <c r="J30" i="3"/>
  <c r="J45" i="3"/>
  <c r="L45" i="3"/>
  <c r="H116" i="3"/>
  <c r="K116" i="3"/>
  <c r="K75" i="3"/>
  <c r="H75" i="3"/>
  <c r="K36" i="3"/>
  <c r="H36" i="3"/>
  <c r="L11" i="3"/>
  <c r="J11" i="3"/>
  <c r="K48" i="3"/>
  <c r="H48" i="3"/>
  <c r="H104" i="3"/>
  <c r="K104" i="3"/>
  <c r="K114" i="3"/>
  <c r="H114" i="3"/>
  <c r="K56" i="3"/>
  <c r="K112" i="3"/>
  <c r="H112" i="3"/>
  <c r="H92" i="3"/>
  <c r="H18" i="3"/>
  <c r="K18" i="3"/>
  <c r="J55" i="3"/>
  <c r="L55" i="3"/>
  <c r="L64" i="3"/>
  <c r="J64" i="3"/>
  <c r="H44" i="3"/>
  <c r="K44" i="3"/>
  <c r="K17" i="3"/>
  <c r="H17" i="3"/>
  <c r="K99" i="3"/>
  <c r="H99" i="3"/>
  <c r="K20" i="3"/>
  <c r="H20" i="3"/>
  <c r="K113" i="3"/>
  <c r="H113" i="3"/>
  <c r="K124" i="3"/>
  <c r="H124" i="3"/>
  <c r="K121" i="3"/>
  <c r="H121" i="3"/>
  <c r="K55" i="3"/>
  <c r="K41" i="3"/>
  <c r="K76" i="3"/>
  <c r="H76" i="3"/>
  <c r="K29" i="3"/>
  <c r="K31" i="3"/>
  <c r="H31" i="3"/>
  <c r="D13" i="3"/>
  <c r="H12" i="3"/>
  <c r="K12" i="3"/>
  <c r="K84" i="3"/>
  <c r="H84" i="3"/>
  <c r="G81" i="3"/>
  <c r="G163" i="3" s="1"/>
  <c r="H91" i="3"/>
  <c r="K91" i="3"/>
  <c r="K94" i="3"/>
  <c r="H94" i="3"/>
  <c r="H101" i="3" s="1"/>
  <c r="J123" i="3"/>
  <c r="L123" i="3"/>
  <c r="K70" i="3"/>
  <c r="H70" i="3"/>
  <c r="H115" i="3"/>
  <c r="J46" i="3"/>
  <c r="L46" i="3"/>
  <c r="J54" i="3"/>
  <c r="L54" i="3"/>
  <c r="K110" i="3"/>
  <c r="H42" i="3"/>
  <c r="H66" i="3"/>
  <c r="D125" i="3"/>
  <c r="H105" i="3"/>
  <c r="K105" i="3"/>
  <c r="K69" i="3"/>
  <c r="H69" i="3"/>
  <c r="K38" i="3"/>
  <c r="H38" i="3"/>
  <c r="K40" i="3"/>
  <c r="K85" i="3"/>
  <c r="H85" i="3"/>
  <c r="H72" i="3"/>
  <c r="K72" i="3"/>
  <c r="K98" i="3"/>
  <c r="H98" i="3"/>
  <c r="K109" i="3"/>
  <c r="H109" i="3"/>
  <c r="J79" i="3"/>
  <c r="L79" i="3"/>
  <c r="K107" i="3"/>
  <c r="H107" i="3"/>
  <c r="H19" i="3"/>
  <c r="K19" i="3"/>
  <c r="K65" i="3"/>
  <c r="H65" i="3"/>
  <c r="K120" i="3"/>
  <c r="H120" i="3"/>
  <c r="K43" i="3"/>
  <c r="H43" i="3"/>
  <c r="K28" i="3"/>
  <c r="H61" i="3"/>
  <c r="K61" i="3"/>
  <c r="J97" i="3"/>
  <c r="L97" i="3"/>
  <c r="D49" i="3"/>
  <c r="H32" i="3"/>
  <c r="K32" i="3"/>
  <c r="K26" i="3"/>
  <c r="H26" i="3"/>
  <c r="H35" i="3"/>
  <c r="K35" i="3"/>
  <c r="H73" i="3"/>
  <c r="K73" i="3"/>
  <c r="J28" i="3"/>
  <c r="L28" i="3"/>
  <c r="L80" i="3"/>
  <c r="J80" i="3"/>
  <c r="J93" i="3"/>
  <c r="L93" i="3"/>
  <c r="K27" i="3"/>
  <c r="H27" i="3"/>
  <c r="L58" i="3"/>
  <c r="J58" i="3"/>
  <c r="J95" i="3"/>
  <c r="L95" i="3"/>
  <c r="L29" i="3"/>
  <c r="J29" i="3"/>
  <c r="K53" i="3"/>
  <c r="H53" i="3"/>
  <c r="H117" i="3"/>
  <c r="K117" i="3"/>
  <c r="H96" i="3"/>
  <c r="L90" i="3"/>
  <c r="J90" i="3"/>
  <c r="K57" i="3"/>
  <c r="H57" i="3"/>
  <c r="B177" i="3"/>
  <c r="B182" i="3" s="1"/>
  <c r="B184" i="3" s="1"/>
  <c r="K62" i="3"/>
  <c r="H62" i="3"/>
  <c r="L89" i="3"/>
  <c r="J89" i="3"/>
  <c r="J40" i="3"/>
  <c r="L40" i="3"/>
  <c r="D101" i="3"/>
  <c r="K100" i="3"/>
  <c r="H100" i="3"/>
  <c r="J122" i="3"/>
  <c r="L122" i="3"/>
  <c r="G21" i="3"/>
  <c r="G157" i="3" s="1"/>
  <c r="H33" i="3"/>
  <c r="K33" i="3"/>
  <c r="L56" i="3"/>
  <c r="J56" i="3"/>
  <c r="G13" i="3"/>
  <c r="G154" i="3" s="1"/>
  <c r="H10" i="3"/>
  <c r="K78" i="3"/>
  <c r="H78" i="3"/>
  <c r="H128" i="3"/>
  <c r="K128" i="3"/>
  <c r="H71" i="3"/>
  <c r="K71" i="3"/>
  <c r="G86" i="3"/>
  <c r="G166" i="3" s="1"/>
  <c r="K39" i="3"/>
  <c r="H39" i="3"/>
  <c r="L68" i="3"/>
  <c r="J68" i="3"/>
  <c r="H34" i="3"/>
  <c r="K34" i="3"/>
  <c r="G125" i="3"/>
  <c r="G172" i="3" s="1"/>
  <c r="G101" i="3"/>
  <c r="G169" i="3" s="1"/>
  <c r="G49" i="3"/>
  <c r="G160" i="3" s="1"/>
  <c r="D81" i="3"/>
  <c r="B131" i="3"/>
  <c r="D21" i="3"/>
  <c r="D86" i="3"/>
  <c r="D129" i="3"/>
  <c r="H169" i="3" l="1"/>
  <c r="L101" i="3"/>
  <c r="L169" i="3" s="1"/>
  <c r="D160" i="3"/>
  <c r="K49" i="3"/>
  <c r="K160" i="3" s="1"/>
  <c r="K125" i="3"/>
  <c r="K172" i="3" s="1"/>
  <c r="D172" i="3"/>
  <c r="J118" i="3"/>
  <c r="J108" i="3"/>
  <c r="L108" i="3"/>
  <c r="K129" i="3"/>
  <c r="K175" i="3" s="1"/>
  <c r="D175" i="3"/>
  <c r="D157" i="3"/>
  <c r="K21" i="3"/>
  <c r="K157" i="3" s="1"/>
  <c r="K101" i="3"/>
  <c r="K169" i="3" s="1"/>
  <c r="D169" i="3"/>
  <c r="K86" i="3"/>
  <c r="K166" i="3" s="1"/>
  <c r="D166" i="3"/>
  <c r="D154" i="3"/>
  <c r="K13" i="3"/>
  <c r="K154" i="3" s="1"/>
  <c r="G177" i="3"/>
  <c r="D131" i="3"/>
  <c r="E128" i="3" s="1"/>
  <c r="E129" i="3" s="1"/>
  <c r="E175" i="3" s="1"/>
  <c r="D163" i="3"/>
  <c r="K81" i="3"/>
  <c r="K163" i="3" s="1"/>
  <c r="L117" i="3"/>
  <c r="J117" i="3"/>
  <c r="L109" i="3"/>
  <c r="J109" i="3"/>
  <c r="L99" i="3"/>
  <c r="J99" i="3"/>
  <c r="J100" i="3"/>
  <c r="L100" i="3"/>
  <c r="J121" i="3"/>
  <c r="L121" i="3"/>
  <c r="J61" i="3"/>
  <c r="L61" i="3"/>
  <c r="J53" i="3"/>
  <c r="L53" i="3"/>
  <c r="H81" i="3"/>
  <c r="J62" i="3"/>
  <c r="L62" i="3"/>
  <c r="L69" i="3"/>
  <c r="J69" i="3"/>
  <c r="L34" i="3"/>
  <c r="J34" i="3"/>
  <c r="J18" i="3"/>
  <c r="L18" i="3"/>
  <c r="J105" i="3"/>
  <c r="L105" i="3"/>
  <c r="J92" i="3"/>
  <c r="L92" i="3"/>
  <c r="J36" i="3"/>
  <c r="L36" i="3"/>
  <c r="J66" i="3"/>
  <c r="L66" i="3"/>
  <c r="J12" i="3"/>
  <c r="L12" i="3"/>
  <c r="J73" i="3"/>
  <c r="L73" i="3"/>
  <c r="J78" i="3"/>
  <c r="L78" i="3"/>
  <c r="J26" i="3"/>
  <c r="L26" i="3"/>
  <c r="H49" i="3"/>
  <c r="J120" i="3"/>
  <c r="L120" i="3"/>
  <c r="L57" i="3"/>
  <c r="J57" i="3"/>
  <c r="H21" i="3"/>
  <c r="J17" i="3"/>
  <c r="L17" i="3"/>
  <c r="J124" i="3"/>
  <c r="L124" i="3"/>
  <c r="L113" i="3"/>
  <c r="J113" i="3"/>
  <c r="J44" i="3"/>
  <c r="L44" i="3"/>
  <c r="J75" i="3"/>
  <c r="L75" i="3"/>
  <c r="L71" i="3"/>
  <c r="J71" i="3"/>
  <c r="L128" i="3"/>
  <c r="J128" i="3"/>
  <c r="J129" i="3" s="1"/>
  <c r="J175" i="3" s="1"/>
  <c r="H129" i="3"/>
  <c r="J115" i="3"/>
  <c r="L115" i="3"/>
  <c r="G131" i="3"/>
  <c r="J32" i="3"/>
  <c r="L32" i="3"/>
  <c r="J70" i="3"/>
  <c r="L70" i="3"/>
  <c r="J39" i="3"/>
  <c r="L39" i="3"/>
  <c r="L42" i="3"/>
  <c r="J42" i="3"/>
  <c r="J19" i="3"/>
  <c r="L19" i="3"/>
  <c r="L85" i="3"/>
  <c r="J85" i="3"/>
  <c r="J31" i="3"/>
  <c r="L31" i="3"/>
  <c r="L114" i="3"/>
  <c r="J114" i="3"/>
  <c r="J27" i="3"/>
  <c r="L27" i="3"/>
  <c r="J76" i="3"/>
  <c r="L76" i="3"/>
  <c r="L43" i="3"/>
  <c r="J43" i="3"/>
  <c r="L98" i="3"/>
  <c r="J98" i="3"/>
  <c r="J112" i="3"/>
  <c r="L112" i="3"/>
  <c r="L72" i="3"/>
  <c r="J72" i="3"/>
  <c r="J107" i="3"/>
  <c r="L107" i="3"/>
  <c r="J20" i="3"/>
  <c r="L20" i="3"/>
  <c r="J38" i="3"/>
  <c r="L38" i="3"/>
  <c r="L104" i="3"/>
  <c r="H125" i="3"/>
  <c r="J104" i="3"/>
  <c r="J48" i="3"/>
  <c r="L48" i="3"/>
  <c r="J35" i="3"/>
  <c r="L35" i="3"/>
  <c r="J91" i="3"/>
  <c r="L91" i="3"/>
  <c r="L84" i="3"/>
  <c r="H86" i="3"/>
  <c r="J84" i="3"/>
  <c r="J86" i="3" s="1"/>
  <c r="J166" i="3" s="1"/>
  <c r="L10" i="3"/>
  <c r="H13" i="3"/>
  <c r="J10" i="3"/>
  <c r="J65" i="3"/>
  <c r="L65" i="3"/>
  <c r="J96" i="3"/>
  <c r="L96" i="3"/>
  <c r="L33" i="3"/>
  <c r="J33" i="3"/>
  <c r="L94" i="3"/>
  <c r="J94" i="3"/>
  <c r="J101" i="3" s="1"/>
  <c r="J169" i="3" s="1"/>
  <c r="J116" i="3"/>
  <c r="L116" i="3"/>
  <c r="E62" i="3"/>
  <c r="E92" i="3"/>
  <c r="E90" i="3"/>
  <c r="E119" i="3"/>
  <c r="E75" i="3"/>
  <c r="E95" i="3"/>
  <c r="E61" i="3"/>
  <c r="E27" i="3"/>
  <c r="E71" i="3"/>
  <c r="E34" i="3"/>
  <c r="E47" i="3"/>
  <c r="E33" i="3"/>
  <c r="E29" i="3"/>
  <c r="E112" i="3"/>
  <c r="E63" i="3"/>
  <c r="E114" i="3"/>
  <c r="E79" i="3"/>
  <c r="E31" i="3"/>
  <c r="E117" i="3"/>
  <c r="E98" i="3"/>
  <c r="E57" i="3"/>
  <c r="E25" i="3"/>
  <c r="E69" i="3"/>
  <c r="E121" i="3"/>
  <c r="E19" i="3"/>
  <c r="E93" i="3"/>
  <c r="E105" i="3"/>
  <c r="E73" i="3"/>
  <c r="E111" i="3"/>
  <c r="E84" i="3"/>
  <c r="E53" i="3"/>
  <c r="E17" i="3"/>
  <c r="E94" i="3" l="1"/>
  <c r="E48" i="3"/>
  <c r="E68" i="3"/>
  <c r="E110" i="3"/>
  <c r="L86" i="3"/>
  <c r="L166" i="3" s="1"/>
  <c r="H166" i="3"/>
  <c r="H175" i="3"/>
  <c r="L129" i="3"/>
  <c r="L175" i="3" s="1"/>
  <c r="E104" i="3"/>
  <c r="E125" i="3" s="1"/>
  <c r="E172" i="3" s="1"/>
  <c r="D136" i="3"/>
  <c r="D138" i="3" s="1"/>
  <c r="E137" i="3" s="1"/>
  <c r="E183" i="3" s="1"/>
  <c r="L21" i="3"/>
  <c r="L157" i="3" s="1"/>
  <c r="H157" i="3"/>
  <c r="E66" i="3"/>
  <c r="E100" i="3"/>
  <c r="E124" i="3"/>
  <c r="E56" i="3"/>
  <c r="E76" i="3"/>
  <c r="E109" i="3"/>
  <c r="E20" i="3"/>
  <c r="E43" i="3"/>
  <c r="E42" i="3"/>
  <c r="E118" i="3"/>
  <c r="D177" i="3"/>
  <c r="D182" i="3" s="1"/>
  <c r="D184" i="3" s="1"/>
  <c r="E60" i="3"/>
  <c r="E81" i="3" s="1"/>
  <c r="E163" i="3" s="1"/>
  <c r="E30" i="3"/>
  <c r="E24" i="3"/>
  <c r="E107" i="3"/>
  <c r="E72" i="3"/>
  <c r="E26" i="3"/>
  <c r="E28" i="3"/>
  <c r="E123" i="3"/>
  <c r="E46" i="3"/>
  <c r="E108" i="3"/>
  <c r="E37" i="3"/>
  <c r="E49" i="3" s="1"/>
  <c r="E160" i="3" s="1"/>
  <c r="E122" i="3"/>
  <c r="E80" i="3"/>
  <c r="E44" i="3"/>
  <c r="E38" i="3"/>
  <c r="E58" i="3"/>
  <c r="E64" i="3"/>
  <c r="E99" i="3"/>
  <c r="E116" i="3"/>
  <c r="E91" i="3"/>
  <c r="L49" i="3"/>
  <c r="L160" i="3" s="1"/>
  <c r="H160" i="3"/>
  <c r="E113" i="3"/>
  <c r="E11" i="3"/>
  <c r="E13" i="3" s="1"/>
  <c r="E154" i="3" s="1"/>
  <c r="E10" i="3"/>
  <c r="E54" i="3"/>
  <c r="E55" i="3"/>
  <c r="E78" i="3"/>
  <c r="E52" i="3"/>
  <c r="E97" i="3"/>
  <c r="E45" i="3"/>
  <c r="E115" i="3"/>
  <c r="E106" i="3"/>
  <c r="E12" i="3"/>
  <c r="H154" i="3"/>
  <c r="L13" i="3"/>
  <c r="L154" i="3" s="1"/>
  <c r="L125" i="3"/>
  <c r="L172" i="3" s="1"/>
  <c r="H172" i="3"/>
  <c r="L81" i="3"/>
  <c r="L163" i="3" s="1"/>
  <c r="H163" i="3"/>
  <c r="E67" i="3"/>
  <c r="E59" i="3"/>
  <c r="E70" i="3"/>
  <c r="E40" i="3"/>
  <c r="E39" i="3"/>
  <c r="E41" i="3"/>
  <c r="E77" i="3"/>
  <c r="E18" i="3"/>
  <c r="E21" i="3" s="1"/>
  <c r="E157" i="3" s="1"/>
  <c r="E65" i="3"/>
  <c r="E85" i="3"/>
  <c r="E96" i="3"/>
  <c r="E35" i="3"/>
  <c r="E36" i="3"/>
  <c r="E32" i="3"/>
  <c r="E89" i="3"/>
  <c r="E101" i="3" s="1"/>
  <c r="E169" i="3" s="1"/>
  <c r="E120" i="3"/>
  <c r="E74" i="3"/>
  <c r="J21" i="3"/>
  <c r="J157" i="3" s="1"/>
  <c r="J81" i="3"/>
  <c r="J163" i="3" s="1"/>
  <c r="J125" i="3"/>
  <c r="J172" i="3" s="1"/>
  <c r="J49" i="3"/>
  <c r="J160" i="3" s="1"/>
  <c r="H131" i="3"/>
  <c r="J13" i="3"/>
  <c r="J154" i="3" s="1"/>
  <c r="E86" i="3"/>
  <c r="E166" i="3" s="1"/>
  <c r="E177" i="3" l="1"/>
  <c r="H177" i="3"/>
  <c r="I67" i="3"/>
  <c r="I77" i="3"/>
  <c r="I74" i="3"/>
  <c r="I63" i="3"/>
  <c r="I37" i="3"/>
  <c r="I111" i="3"/>
  <c r="I60" i="3"/>
  <c r="I24" i="3"/>
  <c r="I108" i="3"/>
  <c r="I106" i="3"/>
  <c r="I25" i="3"/>
  <c r="I59" i="3"/>
  <c r="I119" i="3"/>
  <c r="I52" i="3"/>
  <c r="I47" i="3"/>
  <c r="I64" i="3"/>
  <c r="I58" i="3"/>
  <c r="I54" i="3"/>
  <c r="I28" i="3"/>
  <c r="I41" i="3"/>
  <c r="I95" i="3"/>
  <c r="I93" i="3"/>
  <c r="I97" i="3"/>
  <c r="I30" i="3"/>
  <c r="I118" i="3"/>
  <c r="I110" i="3"/>
  <c r="I90" i="3"/>
  <c r="I40" i="3"/>
  <c r="I68" i="3"/>
  <c r="I29" i="3"/>
  <c r="I11" i="3"/>
  <c r="I79" i="3"/>
  <c r="I123" i="3"/>
  <c r="I56" i="3"/>
  <c r="I45" i="3"/>
  <c r="I89" i="3"/>
  <c r="I55" i="3"/>
  <c r="I80" i="3"/>
  <c r="I46" i="3"/>
  <c r="I122" i="3"/>
  <c r="I117" i="3"/>
  <c r="I121" i="3"/>
  <c r="I76" i="3"/>
  <c r="I72" i="3"/>
  <c r="I38" i="3"/>
  <c r="I65" i="3"/>
  <c r="I115" i="3"/>
  <c r="I26" i="3"/>
  <c r="I27" i="3"/>
  <c r="I73" i="3"/>
  <c r="I113" i="3"/>
  <c r="I70" i="3"/>
  <c r="I85" i="3"/>
  <c r="I104" i="3"/>
  <c r="I96" i="3"/>
  <c r="I33" i="3"/>
  <c r="I42" i="3"/>
  <c r="I19" i="3"/>
  <c r="I10" i="3"/>
  <c r="I69" i="3"/>
  <c r="I92" i="3"/>
  <c r="I128" i="3"/>
  <c r="I129" i="3" s="1"/>
  <c r="I175" i="3" s="1"/>
  <c r="I84" i="3"/>
  <c r="I18" i="3"/>
  <c r="I98" i="3"/>
  <c r="I109" i="3"/>
  <c r="I61" i="3"/>
  <c r="I57" i="3"/>
  <c r="I44" i="3"/>
  <c r="I43" i="3"/>
  <c r="I94" i="3"/>
  <c r="I99" i="3"/>
  <c r="I20" i="3"/>
  <c r="I71" i="3"/>
  <c r="I12" i="3"/>
  <c r="I116" i="3"/>
  <c r="I124" i="3"/>
  <c r="I112" i="3"/>
  <c r="I34" i="3"/>
  <c r="I36" i="3"/>
  <c r="I107" i="3"/>
  <c r="I17" i="3"/>
  <c r="I21" i="3" s="1"/>
  <c r="I157" i="3" s="1"/>
  <c r="I39" i="3"/>
  <c r="I31" i="3"/>
  <c r="I48" i="3"/>
  <c r="I75" i="3"/>
  <c r="I114" i="3"/>
  <c r="I53" i="3"/>
  <c r="I62" i="3"/>
  <c r="I91" i="3"/>
  <c r="I32" i="3"/>
  <c r="I35" i="3"/>
  <c r="I105" i="3"/>
  <c r="I120" i="3"/>
  <c r="I78" i="3"/>
  <c r="I100" i="3"/>
  <c r="I66" i="3"/>
  <c r="E131" i="3"/>
  <c r="E136" i="3"/>
  <c r="E138" i="3" l="1"/>
  <c r="E182" i="3"/>
  <c r="E184" i="3" s="1"/>
  <c r="I13" i="3"/>
  <c r="I154" i="3" s="1"/>
  <c r="I86" i="3"/>
  <c r="I166" i="3" s="1"/>
  <c r="I81" i="3"/>
  <c r="I163" i="3" s="1"/>
  <c r="I101" i="3"/>
  <c r="I169" i="3" s="1"/>
  <c r="I49" i="3"/>
  <c r="I125" i="3"/>
  <c r="I172" i="3" s="1"/>
  <c r="I131" i="3" l="1"/>
  <c r="I160" i="3"/>
  <c r="I177" i="3"/>
</calcChain>
</file>

<file path=xl/sharedStrings.xml><?xml version="1.0" encoding="utf-8"?>
<sst xmlns="http://schemas.openxmlformats.org/spreadsheetml/2006/main" count="634" uniqueCount="307">
  <si>
    <t>Entradas por Fornecedor</t>
  </si>
  <si>
    <t>ALMOXARIFADO</t>
  </si>
  <si>
    <t>Documento / Produto</t>
  </si>
  <si>
    <t>Tipo / UN</t>
  </si>
  <si>
    <t>Quantidade</t>
  </si>
  <si>
    <t>Valor Unitário</t>
  </si>
  <si>
    <t>Total</t>
  </si>
  <si>
    <t>AMBEV S.A - F. AGUDOS</t>
  </si>
  <si>
    <t>COMPRA</t>
  </si>
  <si>
    <t>BRAHMA LATA</t>
  </si>
  <si>
    <t>BUDWEISER LATA</t>
  </si>
  <si>
    <t>COMERCIAL DE PRODUTOS ALIMENTICIOS MINARDI LTDA</t>
  </si>
  <si>
    <t>BOMBOM OURO BRANCO</t>
  </si>
  <si>
    <t>BOMBOM SONHO DE VALSA</t>
  </si>
  <si>
    <t>DISTRI. SUCESSO</t>
  </si>
  <si>
    <t>LM AZUL FIRST</t>
  </si>
  <si>
    <t>LM LIGHT AZUL</t>
  </si>
  <si>
    <t>MARLBORO MACO VERMELHO</t>
  </si>
  <si>
    <t>MARLBORO GOLD MACO</t>
  </si>
  <si>
    <t>MARLBORO GOLD BOX</t>
  </si>
  <si>
    <t>MARLBORO BOX VERMELHO</t>
  </si>
  <si>
    <t>LUXOR</t>
  </si>
  <si>
    <t>CHESTERFILD UVA REMIX</t>
  </si>
  <si>
    <t>CHESTERFILD MELANCIA REMIX</t>
  </si>
  <si>
    <t>LM VERMELHO FIRST</t>
  </si>
  <si>
    <t>MARLBORO SELECTION VERMELHO</t>
  </si>
  <si>
    <t>MARLBORO GOLD SELECT</t>
  </si>
  <si>
    <t>MARLBORO BLUE ICE</t>
  </si>
  <si>
    <t>CHESTERFILD AZUL</t>
  </si>
  <si>
    <t>CHESTERFIELD SILVER KS STD RCB 20</t>
  </si>
  <si>
    <t>MARLBORO DOUBLE MIX</t>
  </si>
  <si>
    <t>CHESTERFILD LARANJA</t>
  </si>
  <si>
    <t>DISTRIBUIDORA BARBIERI</t>
  </si>
  <si>
    <t>TRIDENT MENTA</t>
  </si>
  <si>
    <t>DISTRIBUIDORA DE BEBIDAS GARCIA LTDA</t>
  </si>
  <si>
    <t>AGUA 500 ML</t>
  </si>
  <si>
    <t>AGUA 1500 ML</t>
  </si>
  <si>
    <t>LINCE DISTRIBUIDORA DE BEBIDAS E ALIMENTOS LTDA - EPP</t>
  </si>
  <si>
    <t>HEINEKEN LATA</t>
  </si>
  <si>
    <t>PEPSICO DO BRASIL LTDA</t>
  </si>
  <si>
    <t>CHEETOS AZUL 40G</t>
  </si>
  <si>
    <t>DORITOS 75G</t>
  </si>
  <si>
    <t>RUFLES AZUL 76G</t>
  </si>
  <si>
    <t>SORVETERIA MILHO VERDE</t>
  </si>
  <si>
    <t>SALGADO</t>
  </si>
  <si>
    <t>SOUZA CRUZ</t>
  </si>
  <si>
    <t>DUNHILL CARLTON</t>
  </si>
  <si>
    <t>DUNHIL ONE BLUE</t>
  </si>
  <si>
    <t>ROTHMANS AZUL</t>
  </si>
  <si>
    <t>ROTHMANS VERMELHO</t>
  </si>
  <si>
    <t>ISQUEIRO</t>
  </si>
  <si>
    <t>ISQUEIRO MINI</t>
  </si>
  <si>
    <t>KENTY PRATA MACO</t>
  </si>
  <si>
    <t>SPAL IND. BRAS.BEBIDAS SA</t>
  </si>
  <si>
    <t>COCA COLA 2 LTS</t>
  </si>
  <si>
    <t>COCA COLA 600 ML</t>
  </si>
  <si>
    <t>ENERGETICO</t>
  </si>
  <si>
    <t>CITRUS</t>
  </si>
  <si>
    <t>FANTA LATA</t>
  </si>
  <si>
    <t>COCA COLA LATA</t>
  </si>
  <si>
    <t>COCA COLA ZERO LATA</t>
  </si>
  <si>
    <t>COCA COLA MINI</t>
  </si>
  <si>
    <t>Total Geral</t>
  </si>
  <si>
    <t>AGUA COM GAS 500 ML</t>
  </si>
  <si>
    <t>HALLS PRETO</t>
  </si>
  <si>
    <t>TRIDENT HORTELA</t>
  </si>
  <si>
    <t>BOLACHA RECHEADA PASSATEMPO</t>
  </si>
  <si>
    <t>CEBOLITOS 36G</t>
  </si>
  <si>
    <t>GUARANA LATA</t>
  </si>
  <si>
    <t>BOLACHA WAFER CHOCOLATE</t>
  </si>
  <si>
    <t>AMENDOIM JAPONES 145G</t>
  </si>
  <si>
    <t>RUFLES VERDE 76G</t>
  </si>
  <si>
    <t>AMENDOIM SEM PELE 100G</t>
  </si>
  <si>
    <t>FANDANGOS 37G</t>
  </si>
  <si>
    <t>KIT KAT CHOCOLATE 41G</t>
  </si>
  <si>
    <t>BACONZITOS 34G</t>
  </si>
  <si>
    <t>PRESTIGIO</t>
  </si>
  <si>
    <t>HOTEL POUSADA DO LEÃO LTDA EPP</t>
  </si>
  <si>
    <t>RELATÓRIO DE RENTABILIDADE</t>
  </si>
  <si>
    <t>VENDA</t>
  </si>
  <si>
    <t>Descrição</t>
  </si>
  <si>
    <t>Quantidade (1)</t>
  </si>
  <si>
    <t>Preço Venda R$</t>
  </si>
  <si>
    <t>Valor total R$ (2)</t>
  </si>
  <si>
    <t>%</t>
  </si>
  <si>
    <t>Preço Compra R$</t>
  </si>
  <si>
    <t>CMV R$ (3)</t>
  </si>
  <si>
    <t>Margem R$ (4) = (2 - 3)</t>
  </si>
  <si>
    <t>Partic. % (4 / Tot 4)</t>
  </si>
  <si>
    <t>Margem Unit. (4 / 1)</t>
  </si>
  <si>
    <t>Markup %
(2 / 3)</t>
  </si>
  <si>
    <t>Margem %
(5) / (2+3)</t>
  </si>
  <si>
    <t>CAFÉ</t>
  </si>
  <si>
    <t>TOTAL PARCIAL</t>
  </si>
  <si>
    <t>BEBIDAS ALCOÓLICAS</t>
  </si>
  <si>
    <t>CIGARROS</t>
  </si>
  <si>
    <t>DOCES E GULOSEIMAS</t>
  </si>
  <si>
    <t>DIVERSOS</t>
  </si>
  <si>
    <t>ELMA CHIPS</t>
  </si>
  <si>
    <t>ÁGUAS E REGRIGERANTES</t>
  </si>
  <si>
    <t>SALGADOS</t>
  </si>
  <si>
    <t>TOTAL PARCIAL PRODUTOS</t>
  </si>
  <si>
    <t>DIARIA</t>
  </si>
  <si>
    <t>TOTAL PARCIAL DIÁRIAS</t>
  </si>
  <si>
    <t>TOTAL PRODUTOS</t>
  </si>
  <si>
    <t>TOTAL DIÁRIAS</t>
  </si>
  <si>
    <t>TOTAL GERAL</t>
  </si>
  <si>
    <t xml:space="preserve">
Preço de custo: média ponderada</t>
  </si>
  <si>
    <t>01/05/25 à 31/05/25</t>
  </si>
  <si>
    <t>07/05/2025</t>
  </si>
  <si>
    <t>09/05/2025</t>
  </si>
  <si>
    <t>BOLACHA WAFER MORANGO</t>
  </si>
  <si>
    <t>06/05/2025</t>
  </si>
  <si>
    <t>14/05/2025</t>
  </si>
  <si>
    <t>21/05/2025</t>
  </si>
  <si>
    <t>28/05/2025</t>
  </si>
  <si>
    <t>MARLBORO (MENTA) VISTA DOUBLE</t>
  </si>
  <si>
    <t>LM PRATA FIRST</t>
  </si>
  <si>
    <t>08/05/2025</t>
  </si>
  <si>
    <t>13/05/2025</t>
  </si>
  <si>
    <t>27/05/2025</t>
  </si>
  <si>
    <t>10/05/2025</t>
  </si>
  <si>
    <t>STIKSY 76G</t>
  </si>
  <si>
    <t>03/05/2025</t>
  </si>
  <si>
    <t>17/05/2025</t>
  </si>
  <si>
    <t>20/05/2025</t>
  </si>
  <si>
    <t>AGUA 1500ML - CRYSTAL</t>
  </si>
  <si>
    <t>AGUA COM GAS 1500ML - CRYSTAL</t>
  </si>
  <si>
    <t>Vendas - Produtos e Serviços</t>
  </si>
  <si>
    <t>01/05/2025 à 31/05/2025</t>
  </si>
  <si>
    <t>Setor: TODOS</t>
  </si>
  <si>
    <t>Código/Descrição</t>
  </si>
  <si>
    <t>Valor médio</t>
  </si>
  <si>
    <t>Valor total</t>
  </si>
  <si>
    <t xml:space="preserve">5 STAR 40G                                        </t>
  </si>
  <si>
    <t xml:space="preserve">AGUA 1500 ML                                      </t>
  </si>
  <si>
    <t xml:space="preserve">AGUA 500 ML                                       </t>
  </si>
  <si>
    <t xml:space="preserve">AGUA COM GAS 500 ML                               </t>
  </si>
  <si>
    <t xml:space="preserve">AGUA TONICA LATA                                  </t>
  </si>
  <si>
    <t xml:space="preserve">AMENDOIM JAPONES 145G                             </t>
  </si>
  <si>
    <t xml:space="preserve">AMENDOIM SEM PELE 100G                            </t>
  </si>
  <si>
    <t xml:space="preserve">BACONZITOS 34G                                    </t>
  </si>
  <si>
    <t xml:space="preserve">BOLACHA RECHEADA BONO                             </t>
  </si>
  <si>
    <t xml:space="preserve">BOLACHA RECHEADA PASSATEMPO                       </t>
  </si>
  <si>
    <t xml:space="preserve">BOLACHA WAFER CHOCOLATE                           </t>
  </si>
  <si>
    <t xml:space="preserve">BOLACHA WAFER MORANGO                             </t>
  </si>
  <si>
    <t xml:space="preserve">BOMBOM OURO BRANCO                                </t>
  </si>
  <si>
    <t xml:space="preserve">BOMBOM SONHO DE VALSA                             </t>
  </si>
  <si>
    <t xml:space="preserve">BRAHMA LATA                                       </t>
  </si>
  <si>
    <t xml:space="preserve">BUDWEISER LATA                                    </t>
  </si>
  <si>
    <t xml:space="preserve">CAFE                                              </t>
  </si>
  <si>
    <t xml:space="preserve">CAFE COM LEITE                                    </t>
  </si>
  <si>
    <t xml:space="preserve">CAFE COMPLETO                                     </t>
  </si>
  <si>
    <t xml:space="preserve">CEBOLITOS 36G                                     </t>
  </si>
  <si>
    <t xml:space="preserve">CHARGE CHOCOLATE 40G                              </t>
  </si>
  <si>
    <t xml:space="preserve">CHEETOS AZUL 40G                                  </t>
  </si>
  <si>
    <t xml:space="preserve">CHEETOS LARANJA 40G                               </t>
  </si>
  <si>
    <t xml:space="preserve">CHESTERFIELD SILVER KS STD RCB 20                 </t>
  </si>
  <si>
    <t xml:space="preserve">CHESTERFILD AZUL                                  </t>
  </si>
  <si>
    <t xml:space="preserve">CHESTERFILD LARANJA                               </t>
  </si>
  <si>
    <t xml:space="preserve">CHESTERFILD MELANCIA REMIX                        </t>
  </si>
  <si>
    <t xml:space="preserve">CHESTERFILD UVA REMIX                             </t>
  </si>
  <si>
    <t xml:space="preserve">CHOCOLATE STICK OURO BRANCO                       </t>
  </si>
  <si>
    <t xml:space="preserve">CHOCOLATE STICK SONHO DE VALSA 25G                </t>
  </si>
  <si>
    <t xml:space="preserve">CITRUS                                            </t>
  </si>
  <si>
    <t xml:space="preserve">COCA COLA 2 LTS                                   </t>
  </si>
  <si>
    <t xml:space="preserve">COCA COLA 600 ML                                  </t>
  </si>
  <si>
    <t xml:space="preserve">COCA COLA LATA                                    </t>
  </si>
  <si>
    <t xml:space="preserve">COCA COLA MINI                                    </t>
  </si>
  <si>
    <t xml:space="preserve">COCA COLA ZERO LATA                               </t>
  </si>
  <si>
    <t xml:space="preserve">DIAMANTE NEGRO 80G                                </t>
  </si>
  <si>
    <t xml:space="preserve">DORITOS 75G                                       </t>
  </si>
  <si>
    <t xml:space="preserve">DUNHIL ONE BLUE                                   </t>
  </si>
  <si>
    <t xml:space="preserve">DUNHILL CARLTON                                   </t>
  </si>
  <si>
    <t xml:space="preserve">ENERGETICO                                        </t>
  </si>
  <si>
    <t xml:space="preserve">FANDANGOS 37G                                     </t>
  </si>
  <si>
    <t xml:space="preserve">FANTA LATA                                        </t>
  </si>
  <si>
    <t xml:space="preserve">GALAK 25G                                         </t>
  </si>
  <si>
    <t xml:space="preserve">GATORADE LARANJA                                  </t>
  </si>
  <si>
    <t xml:space="preserve">GATORADE MORANGO E MARACUJA                       </t>
  </si>
  <si>
    <t xml:space="preserve">GATORADE UVA                                      </t>
  </si>
  <si>
    <t xml:space="preserve">GUARANA 2 LTS                                     </t>
  </si>
  <si>
    <t xml:space="preserve">GUARANA 600 ML                                    </t>
  </si>
  <si>
    <t xml:space="preserve">GUARANA LATA                                      </t>
  </si>
  <si>
    <t xml:space="preserve">H2O                                               </t>
  </si>
  <si>
    <t xml:space="preserve">HALLS AZUL                                        </t>
  </si>
  <si>
    <t xml:space="preserve">HALLS CEREJA                                      </t>
  </si>
  <si>
    <t xml:space="preserve">HALLS MELANCIA                                    </t>
  </si>
  <si>
    <t xml:space="preserve">HALLS MORANGO                                     </t>
  </si>
  <si>
    <t xml:space="preserve">HALLS PRETO                                       </t>
  </si>
  <si>
    <t xml:space="preserve">HALLS VERDE                                       </t>
  </si>
  <si>
    <t xml:space="preserve">HEINEKEN LATA                                     </t>
  </si>
  <si>
    <t xml:space="preserve">ISQUEIRO                                          </t>
  </si>
  <si>
    <t xml:space="preserve">ISQUEIRO MINI                                     </t>
  </si>
  <si>
    <t xml:space="preserve">KENT AZUL MACO                                    </t>
  </si>
  <si>
    <t xml:space="preserve">KENTY PRATA MACO                                  </t>
  </si>
  <si>
    <t xml:space="preserve">KIT KAT CHOCOLATE 41G                             </t>
  </si>
  <si>
    <t xml:space="preserve">KIT KAT CHOCOLATE BRANCO 45G                      </t>
  </si>
  <si>
    <t xml:space="preserve">LM AZUL FIRST                                     </t>
  </si>
  <si>
    <t xml:space="preserve">LM LIGHT AZUL                                     </t>
  </si>
  <si>
    <t xml:space="preserve">LM PRATA FIRST                                    </t>
  </si>
  <si>
    <t xml:space="preserve">LM VERMELHO FIRST                                 </t>
  </si>
  <si>
    <t xml:space="preserve">LUCRY STRIKE                                      </t>
  </si>
  <si>
    <t xml:space="preserve">LUXOR                                             </t>
  </si>
  <si>
    <t xml:space="preserve">MARLBORO BLUE ICE                                 </t>
  </si>
  <si>
    <t xml:space="preserve">MARLBORO BOX VERMELHO                             </t>
  </si>
  <si>
    <t xml:space="preserve">MARLBORO DOUBLE MIX                               </t>
  </si>
  <si>
    <t xml:space="preserve">MARLBORO GOLD BOX                                 </t>
  </si>
  <si>
    <t xml:space="preserve">MARLBORO GOLD MACO                                </t>
  </si>
  <si>
    <t xml:space="preserve">MARLBORO GOLD SELECT                              </t>
  </si>
  <si>
    <t xml:space="preserve">MARLBORO MACO VERMELHO                            </t>
  </si>
  <si>
    <t xml:space="preserve">MARLBORO SELECTION VERMELHO                       </t>
  </si>
  <si>
    <t xml:space="preserve">PRESTIGIO                                         </t>
  </si>
  <si>
    <t xml:space="preserve">ROTHMANS AZUL                                     </t>
  </si>
  <si>
    <t xml:space="preserve">ROTHMANS VERMELHO                                 </t>
  </si>
  <si>
    <t xml:space="preserve">RUFLES AZUL 76G                                   </t>
  </si>
  <si>
    <t xml:space="preserve">RUFLES VERDE 76G                                  </t>
  </si>
  <si>
    <t xml:space="preserve">SALGADO                                           </t>
  </si>
  <si>
    <t xml:space="preserve">SKOL LATA                                         </t>
  </si>
  <si>
    <t xml:space="preserve">STIKSY 76G                                        </t>
  </si>
  <si>
    <t xml:space="preserve">SUCO DELL VALE LARANJA                            </t>
  </si>
  <si>
    <t xml:space="preserve">SUCO DELL VALE UVA                                </t>
  </si>
  <si>
    <t xml:space="preserve">TALENTO ROXO 85G                                  </t>
  </si>
  <si>
    <t xml:space="preserve">TORCIDA 60G                                       </t>
  </si>
  <si>
    <t xml:space="preserve">TRIDENT HERBAL                                    </t>
  </si>
  <si>
    <t xml:space="preserve">TRIDENT HORTELA                                   </t>
  </si>
  <si>
    <t xml:space="preserve">TRIDENT INTENSE                                   </t>
  </si>
  <si>
    <t xml:space="preserve">TRIDENT MELANCIA                                  </t>
  </si>
  <si>
    <t xml:space="preserve">TRIDENT MENTA                                     </t>
  </si>
  <si>
    <t xml:space="preserve">TRIDENT MORANGO                                   </t>
  </si>
  <si>
    <t xml:space="preserve">TRIDENT TUTTI-FRUTI                               </t>
  </si>
  <si>
    <t>TOTAL Produtos</t>
  </si>
  <si>
    <t>SERVIÇOS</t>
  </si>
  <si>
    <t>TOTAL Serviços</t>
  </si>
  <si>
    <t>TOTAL Geral</t>
  </si>
  <si>
    <t>100 %</t>
  </si>
  <si>
    <t>09/05/2026</t>
  </si>
  <si>
    <t>09/05/2027</t>
  </si>
  <si>
    <t>09/05/2028</t>
  </si>
  <si>
    <t>09/05/2029</t>
  </si>
  <si>
    <t>06/05/2026</t>
  </si>
  <si>
    <t>06/05/2027</t>
  </si>
  <si>
    <t>06/05/2028</t>
  </si>
  <si>
    <t>06/05/2029</t>
  </si>
  <si>
    <t>06/05/2030</t>
  </si>
  <si>
    <t>06/05/2031</t>
  </si>
  <si>
    <t>06/05/2032</t>
  </si>
  <si>
    <t>06/05/2033</t>
  </si>
  <si>
    <t>06/05/2034</t>
  </si>
  <si>
    <t>06/05/2035</t>
  </si>
  <si>
    <t>06/05/2036</t>
  </si>
  <si>
    <t>06/05/2037</t>
  </si>
  <si>
    <t>06/05/2038</t>
  </si>
  <si>
    <t>06/05/2039</t>
  </si>
  <si>
    <t>06/05/2040</t>
  </si>
  <si>
    <t>14/05/2026</t>
  </si>
  <si>
    <t>21/05/2026</t>
  </si>
  <si>
    <t>21/05/2027</t>
  </si>
  <si>
    <t>21/05/2028</t>
  </si>
  <si>
    <t>21/05/2029</t>
  </si>
  <si>
    <t>21/05/2030</t>
  </si>
  <si>
    <t>21/05/2031</t>
  </si>
  <si>
    <t>21/05/2032</t>
  </si>
  <si>
    <t>21/05/2033</t>
  </si>
  <si>
    <t>21/05/2034</t>
  </si>
  <si>
    <t>21/05/2035</t>
  </si>
  <si>
    <t>21/05/2036</t>
  </si>
  <si>
    <t>21/05/2037</t>
  </si>
  <si>
    <t>21/05/2038</t>
  </si>
  <si>
    <t>21/05/2039</t>
  </si>
  <si>
    <t>28/05/2026</t>
  </si>
  <si>
    <t>28/05/2027</t>
  </si>
  <si>
    <t>28/05/2028</t>
  </si>
  <si>
    <t>28/05/2029</t>
  </si>
  <si>
    <t>08/05/2026</t>
  </si>
  <si>
    <t>08/05/2027</t>
  </si>
  <si>
    <t>13/05/2026</t>
  </si>
  <si>
    <t>27/05/2026</t>
  </si>
  <si>
    <t>10/05/2026</t>
  </si>
  <si>
    <t>10/05/2027</t>
  </si>
  <si>
    <t>10/05/2028</t>
  </si>
  <si>
    <t>10/05/2029</t>
  </si>
  <si>
    <t>10/05/2030</t>
  </si>
  <si>
    <t>10/05/2031</t>
  </si>
  <si>
    <t>10/05/2032</t>
  </si>
  <si>
    <t>10/05/2033</t>
  </si>
  <si>
    <t>10/05/2034</t>
  </si>
  <si>
    <t>07/05/2026</t>
  </si>
  <si>
    <t>07/05/2027</t>
  </si>
  <si>
    <t>07/05/2028</t>
  </si>
  <si>
    <t>07/05/2029</t>
  </si>
  <si>
    <t>03/05/2026</t>
  </si>
  <si>
    <t>03/05/2027</t>
  </si>
  <si>
    <t>03/05/2028</t>
  </si>
  <si>
    <t>03/05/2029</t>
  </si>
  <si>
    <t>03/05/2030</t>
  </si>
  <si>
    <t>03/05/2031</t>
  </si>
  <si>
    <t>03/05/2032</t>
  </si>
  <si>
    <t>20/05/2026</t>
  </si>
  <si>
    <t>20/05/2027</t>
  </si>
  <si>
    <t>09/05/2030</t>
  </si>
  <si>
    <t>DATA COMPRA</t>
  </si>
  <si>
    <t>NF</t>
  </si>
  <si>
    <t>FORNECEDOR</t>
  </si>
  <si>
    <t xml:space="preserve">Período de 01/05/2025 à 31/05/2025
</t>
  </si>
  <si>
    <t>Margem %
(4) / (2+3)</t>
  </si>
  <si>
    <t>Markup % (2 /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</si>
</sst>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indexed="64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2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2"/>
      </right>
      <top/>
      <bottom style="thin">
        <color theme="0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3" fontId="1" fillId="0" borderId="0" xfId="0" applyNumberFormat="1" applyFont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0" xfId="0" applyNumberFormat="1"/>
    <xf numFmtId="4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3" fontId="5" fillId="0" borderId="0" xfId="0" applyNumberFormat="1" applyFont="1" applyAlignment="1" applyProtection="1">
      <alignment horizontal="center"/>
      <protection locked="0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0" fontId="5" fillId="0" borderId="1" xfId="0" applyNumberFormat="1" applyFon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43" fontId="0" fillId="0" borderId="1" xfId="0" applyNumberFormat="1" applyBorder="1"/>
    <xf numFmtId="43" fontId="1" fillId="0" borderId="1" xfId="0" applyNumberFormat="1" applyFont="1" applyBorder="1"/>
    <xf numFmtId="43" fontId="5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171" fontId="5" fillId="0" borderId="1" xfId="0" applyNumberFormat="1" applyFont="1" applyBorder="1" applyAlignment="1">
      <alignment horizontal="center" vertical="center"/>
    </xf>
    <xf numFmtId="171" fontId="0" fillId="0" borderId="1" xfId="0" applyNumberFormat="1" applyBorder="1"/>
    <xf numFmtId="10" fontId="0" fillId="0" borderId="1" xfId="0" applyNumberFormat="1" applyBorder="1"/>
    <xf numFmtId="10" fontId="1" fillId="0" borderId="1" xfId="0" applyNumberFormat="1" applyFont="1" applyBorder="1"/>
    <xf numFmtId="43" fontId="0" fillId="2" borderId="1" xfId="0" applyNumberFormat="1" applyFill="1" applyBorder="1" applyAlignment="1">
      <alignment horizontal="right"/>
    </xf>
    <xf numFmtId="43" fontId="0" fillId="0" borderId="1" xfId="0" applyNumberFormat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right"/>
    </xf>
    <xf numFmtId="43" fontId="0" fillId="2" borderId="1" xfId="0" applyNumberFormat="1" applyFont="1" applyFill="1" applyBorder="1" applyAlignment="1">
      <alignment horizontal="right"/>
    </xf>
    <xf numFmtId="43" fontId="0" fillId="2" borderId="1" xfId="0" applyNumberFormat="1" applyFill="1" applyBorder="1"/>
    <xf numFmtId="43" fontId="1" fillId="0" borderId="1" xfId="0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43" fontId="1" fillId="2" borderId="1" xfId="0" applyNumberFormat="1" applyFont="1" applyFill="1" applyBorder="1"/>
    <xf numFmtId="4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" fillId="0" borderId="1" xfId="0" applyNumberFormat="1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71" fontId="0" fillId="0" borderId="0" xfId="0" applyNumberFormat="1" applyBorder="1"/>
    <xf numFmtId="0" fontId="0" fillId="2" borderId="0" xfId="0" applyFill="1" applyBorder="1"/>
    <xf numFmtId="0" fontId="10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wrapText="1"/>
    </xf>
    <xf numFmtId="0" fontId="0" fillId="0" borderId="5" xfId="0" applyBorder="1"/>
    <xf numFmtId="0" fontId="0" fillId="2" borderId="7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0" borderId="12" xfId="0" applyBorder="1"/>
    <xf numFmtId="171" fontId="0" fillId="0" borderId="8" xfId="0" applyNumberFormat="1" applyBorder="1"/>
    <xf numFmtId="171" fontId="0" fillId="0" borderId="10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2" borderId="17" xfId="0" applyNumberFormat="1" applyFont="1" applyFill="1" applyBorder="1" applyAlignment="1">
      <alignment horizontal="center" vertical="center" wrapText="1"/>
    </xf>
    <xf numFmtId="0" fontId="0" fillId="2" borderId="18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25" xfId="0" applyBorder="1"/>
    <xf numFmtId="171" fontId="0" fillId="0" borderId="25" xfId="0" applyNumberFormat="1" applyBorder="1"/>
    <xf numFmtId="0" fontId="0" fillId="2" borderId="26" xfId="0" applyFill="1" applyBorder="1"/>
    <xf numFmtId="0" fontId="0" fillId="0" borderId="26" xfId="0" applyBorder="1"/>
    <xf numFmtId="171" fontId="0" fillId="0" borderId="27" xfId="0" applyNumberFormat="1" applyBorder="1"/>
    <xf numFmtId="0" fontId="2" fillId="2" borderId="28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9" xfId="0" applyBorder="1"/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43" fontId="0" fillId="0" borderId="4" xfId="0" applyNumberFormat="1" applyBorder="1" applyAlignment="1">
      <alignment horizontal="right"/>
    </xf>
    <xf numFmtId="10" fontId="0" fillId="0" borderId="2" xfId="0" applyNumberFormat="1" applyBorder="1"/>
    <xf numFmtId="10" fontId="0" fillId="0" borderId="3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A886-4477-4F72-B49C-970890B04410}">
  <dimension ref="A1:T185"/>
  <sheetViews>
    <sheetView tabSelected="1" workbookViewId="0">
      <selection activeCell="F17" sqref="F17"/>
    </sheetView>
  </sheetViews>
  <sheetFormatPr defaultRowHeight="15" x14ac:dyDescent="0.25"/>
  <cols>
    <col min="1" max="1" width="44.42578125" style="65" bestFit="1" customWidth="1"/>
    <col min="2" max="2" width="15.85546875" style="65" bestFit="1" customWidth="1"/>
    <col min="3" max="3" width="16.42578125" style="65" bestFit="1" customWidth="1"/>
    <col min="4" max="4" width="17.85546875" style="65" bestFit="1" customWidth="1"/>
    <col min="5" max="5" width="9" style="66" bestFit="1" customWidth="1"/>
    <col min="6" max="6" width="18" style="65" bestFit="1" customWidth="1"/>
    <col min="7" max="7" width="11.5703125" style="65" bestFit="1" customWidth="1"/>
    <col min="8" max="8" width="23.5703125" style="65" bestFit="1" customWidth="1"/>
    <col min="9" max="9" width="20.140625" style="65" bestFit="1" customWidth="1"/>
    <col min="10" max="10" width="21.140625" style="65" bestFit="1" customWidth="1"/>
    <col min="11" max="11" width="18.28515625" style="65" bestFit="1" customWidth="1"/>
    <col min="12" max="12" width="22.5703125" style="65" bestFit="1" customWidth="1"/>
    <col min="13" max="16384" width="9.140625" style="65"/>
  </cols>
  <sheetData>
    <row r="1" spans="1:20" ht="18" x14ac:dyDescent="0.25">
      <c r="A1" s="63" t="s">
        <v>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02"/>
      <c r="N1" s="64"/>
      <c r="O1" s="64"/>
      <c r="P1" s="64"/>
      <c r="Q1" s="64"/>
      <c r="R1" s="64"/>
      <c r="S1" s="64"/>
      <c r="T1" s="64"/>
    </row>
    <row r="2" spans="1:20" x14ac:dyDescent="0.25">
      <c r="A2" s="83"/>
      <c r="B2" s="85"/>
      <c r="C2" s="85"/>
      <c r="D2" s="85"/>
      <c r="F2" s="67"/>
      <c r="G2" s="84"/>
      <c r="H2" s="85"/>
      <c r="I2" s="85"/>
      <c r="J2" s="85"/>
      <c r="L2" s="103"/>
      <c r="M2" s="104"/>
      <c r="N2" s="64"/>
      <c r="O2" s="64"/>
      <c r="P2" s="64"/>
      <c r="Q2" s="64"/>
      <c r="R2" s="64"/>
      <c r="S2" s="64"/>
      <c r="T2" s="64"/>
    </row>
    <row r="3" spans="1:20" ht="18" x14ac:dyDescent="0.25">
      <c r="A3" s="87" t="s">
        <v>78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106"/>
      <c r="M3" s="105"/>
      <c r="N3" s="64"/>
      <c r="O3" s="64"/>
      <c r="P3" s="64"/>
      <c r="Q3" s="64"/>
      <c r="R3" s="64"/>
      <c r="S3" s="64"/>
      <c r="T3" s="64"/>
    </row>
    <row r="4" spans="1:20" ht="9.75" customHeight="1" x14ac:dyDescent="0.25">
      <c r="A4" s="84"/>
      <c r="B4" s="85"/>
      <c r="C4" s="85"/>
      <c r="D4" s="85"/>
      <c r="F4" s="67"/>
      <c r="G4" s="84"/>
      <c r="H4" s="85"/>
      <c r="I4" s="85"/>
      <c r="J4" s="85"/>
      <c r="L4" s="96"/>
      <c r="M4" s="102"/>
      <c r="N4" s="64"/>
      <c r="O4" s="64"/>
      <c r="P4" s="64"/>
      <c r="Q4" s="64"/>
      <c r="R4" s="64"/>
      <c r="S4" s="64"/>
      <c r="T4" s="64"/>
    </row>
    <row r="5" spans="1:20" ht="14.25" customHeight="1" x14ac:dyDescent="0.25">
      <c r="A5" s="68" t="s">
        <v>304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04"/>
      <c r="N5" s="64"/>
      <c r="O5" s="64"/>
      <c r="P5" s="64"/>
      <c r="Q5" s="64"/>
      <c r="R5" s="64"/>
      <c r="S5" s="64"/>
      <c r="T5" s="64"/>
    </row>
    <row r="6" spans="1:20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107"/>
      <c r="N6" s="64"/>
      <c r="O6" s="64"/>
      <c r="P6" s="64"/>
      <c r="Q6" s="64"/>
      <c r="R6" s="64"/>
      <c r="S6" s="64"/>
      <c r="T6" s="64"/>
    </row>
    <row r="7" spans="1:20" ht="15.75" x14ac:dyDescent="0.25">
      <c r="A7" s="16"/>
      <c r="B7" s="17" t="s">
        <v>79</v>
      </c>
      <c r="C7" s="17"/>
      <c r="D7" s="17"/>
      <c r="E7" s="17"/>
      <c r="F7" s="18" t="s">
        <v>8</v>
      </c>
      <c r="G7" s="18"/>
      <c r="H7" s="16"/>
      <c r="I7" s="16"/>
      <c r="J7" s="16"/>
      <c r="K7" s="16"/>
      <c r="L7" s="16"/>
      <c r="M7" s="64"/>
      <c r="N7" s="64"/>
      <c r="O7" s="64"/>
      <c r="P7" s="64"/>
      <c r="Q7" s="64"/>
      <c r="R7" s="64"/>
      <c r="S7" s="64"/>
      <c r="T7" s="64"/>
    </row>
    <row r="8" spans="1:20" ht="31.5" x14ac:dyDescent="0.25">
      <c r="A8" s="19" t="s">
        <v>80</v>
      </c>
      <c r="B8" s="20" t="s">
        <v>81</v>
      </c>
      <c r="C8" s="20" t="s">
        <v>82</v>
      </c>
      <c r="D8" s="20" t="s">
        <v>83</v>
      </c>
      <c r="E8" s="46" t="s">
        <v>84</v>
      </c>
      <c r="F8" s="21" t="s">
        <v>85</v>
      </c>
      <c r="G8" s="19" t="s">
        <v>86</v>
      </c>
      <c r="H8" s="20" t="s">
        <v>87</v>
      </c>
      <c r="I8" s="20" t="s">
        <v>88</v>
      </c>
      <c r="J8" s="20" t="s">
        <v>89</v>
      </c>
      <c r="K8" s="60" t="s">
        <v>306</v>
      </c>
      <c r="L8" s="60" t="s">
        <v>305</v>
      </c>
      <c r="M8" s="64"/>
      <c r="N8" s="64"/>
      <c r="O8" s="64"/>
      <c r="P8" s="64"/>
      <c r="Q8" s="64"/>
      <c r="R8" s="64"/>
      <c r="S8" s="64"/>
      <c r="T8" s="64"/>
    </row>
    <row r="9" spans="1:20" ht="15.75" x14ac:dyDescent="0.25">
      <c r="A9" s="20" t="s">
        <v>92</v>
      </c>
      <c r="B9" s="16"/>
      <c r="C9" s="16"/>
      <c r="D9" s="16"/>
      <c r="E9" s="48"/>
      <c r="F9" s="54"/>
      <c r="G9" s="42"/>
      <c r="H9" s="16"/>
      <c r="I9" s="16"/>
      <c r="J9" s="16"/>
      <c r="K9" s="24"/>
      <c r="L9" s="2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25" t="s">
        <v>150</v>
      </c>
      <c r="B10" s="26">
        <f>Vendas!C6</f>
        <v>65</v>
      </c>
      <c r="C10" s="39">
        <f>Vendas!D6</f>
        <v>3</v>
      </c>
      <c r="D10" s="39">
        <f>B10*C10</f>
        <v>195</v>
      </c>
      <c r="E10" s="27">
        <f>D10/$D$131</f>
        <v>5.0228927998763597E-3</v>
      </c>
      <c r="F10" s="50">
        <v>0</v>
      </c>
      <c r="G10" s="51">
        <f t="shared" ref="G10:G12" si="0">B10*F10</f>
        <v>0</v>
      </c>
      <c r="H10" s="51">
        <f>D10-G10</f>
        <v>195</v>
      </c>
      <c r="I10" s="27">
        <f>H10/$H$131</f>
        <v>1.8392845717508845E-2</v>
      </c>
      <c r="J10" s="39">
        <f>H10/B10</f>
        <v>3</v>
      </c>
      <c r="K10" s="27" t="e">
        <f t="shared" ref="K10:K12" si="1">(D10/G10)-100%</f>
        <v>#DIV/0!</v>
      </c>
      <c r="L10" s="27">
        <f>H10/(D10+G10)</f>
        <v>1</v>
      </c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25" t="s">
        <v>151</v>
      </c>
      <c r="B11" s="26">
        <f>Vendas!C7</f>
        <v>9</v>
      </c>
      <c r="C11" s="39">
        <f>Vendas!D7</f>
        <v>5</v>
      </c>
      <c r="D11" s="39">
        <f t="shared" ref="D11:D12" si="2">B11*C11</f>
        <v>45</v>
      </c>
      <c r="E11" s="27">
        <f>D11/$D$131</f>
        <v>1.1591291076637753E-3</v>
      </c>
      <c r="F11" s="50">
        <v>0</v>
      </c>
      <c r="G11" s="51">
        <f t="shared" si="0"/>
        <v>0</v>
      </c>
      <c r="H11" s="51">
        <f t="shared" ref="H11:H12" si="3">D11-G11</f>
        <v>45</v>
      </c>
      <c r="I11" s="27">
        <f t="shared" ref="I11:I12" si="4">H11/$H$131</f>
        <v>4.2445028578866565E-3</v>
      </c>
      <c r="J11" s="39">
        <f t="shared" ref="J11:J12" si="5">H11/B11</f>
        <v>5</v>
      </c>
      <c r="K11" s="27" t="e">
        <f t="shared" si="1"/>
        <v>#DIV/0!</v>
      </c>
      <c r="L11" s="27">
        <f t="shared" ref="L11:L13" si="6">H11/(D11+G11)</f>
        <v>1</v>
      </c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25" t="s">
        <v>152</v>
      </c>
      <c r="B12" s="26">
        <f>Vendas!C8</f>
        <v>13</v>
      </c>
      <c r="C12" s="39">
        <f>Vendas!D8</f>
        <v>20</v>
      </c>
      <c r="D12" s="39">
        <f t="shared" si="2"/>
        <v>260</v>
      </c>
      <c r="E12" s="27">
        <f>D12/$D$131</f>
        <v>6.6971903998351463E-3</v>
      </c>
      <c r="F12" s="50">
        <v>0</v>
      </c>
      <c r="G12" s="51">
        <f t="shared" si="0"/>
        <v>0</v>
      </c>
      <c r="H12" s="51">
        <f t="shared" si="3"/>
        <v>260</v>
      </c>
      <c r="I12" s="27">
        <f t="shared" si="4"/>
        <v>2.452379429001179E-2</v>
      </c>
      <c r="J12" s="39">
        <f t="shared" si="5"/>
        <v>20</v>
      </c>
      <c r="K12" s="27" t="e">
        <f t="shared" si="1"/>
        <v>#DIV/0!</v>
      </c>
      <c r="L12" s="27">
        <f t="shared" si="6"/>
        <v>1</v>
      </c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29" t="s">
        <v>93</v>
      </c>
      <c r="B13" s="30">
        <f>SUM(B10:B12)</f>
        <v>87</v>
      </c>
      <c r="C13" s="40"/>
      <c r="D13" s="40">
        <f>SUM(D10:D12)</f>
        <v>500</v>
      </c>
      <c r="E13" s="31">
        <f>SUM(E10:E12)</f>
        <v>1.2879212307375282E-2</v>
      </c>
      <c r="F13" s="52">
        <f>SUM(F10:F12)</f>
        <v>0</v>
      </c>
      <c r="G13" s="55">
        <f>SUM(G10:G12)</f>
        <v>0</v>
      </c>
      <c r="H13" s="55">
        <f>SUM(H10:H12)</f>
        <v>500</v>
      </c>
      <c r="I13" s="31">
        <f>SUM(I10:I12)</f>
        <v>4.7161142865407291E-2</v>
      </c>
      <c r="J13" s="40">
        <f>SUM(J10:J12)</f>
        <v>28</v>
      </c>
      <c r="K13" s="62" t="e">
        <f>(D13/G13)-100%</f>
        <v>#DIV/0!</v>
      </c>
      <c r="L13" s="31">
        <f t="shared" si="6"/>
        <v>1</v>
      </c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16"/>
      <c r="B14" s="16"/>
      <c r="C14" s="16"/>
      <c r="D14" s="16"/>
      <c r="E14" s="48"/>
      <c r="F14" s="54"/>
      <c r="G14" s="56"/>
      <c r="H14" s="33"/>
      <c r="I14" s="16"/>
      <c r="J14" s="16"/>
      <c r="K14" s="16"/>
      <c r="L14" s="16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16"/>
      <c r="B15" s="16"/>
      <c r="C15" s="16"/>
      <c r="D15" s="16"/>
      <c r="E15" s="48"/>
      <c r="F15" s="54"/>
      <c r="G15" s="56"/>
      <c r="H15" s="33"/>
      <c r="I15" s="16"/>
      <c r="J15" s="16"/>
      <c r="K15" s="16"/>
      <c r="L15" s="16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29" t="s">
        <v>94</v>
      </c>
      <c r="B16" s="16"/>
      <c r="C16" s="16"/>
      <c r="D16" s="16"/>
      <c r="E16" s="48"/>
      <c r="F16" s="54"/>
      <c r="G16" s="56"/>
      <c r="H16" s="33"/>
      <c r="I16" s="16"/>
      <c r="J16" s="16"/>
      <c r="K16" s="16"/>
      <c r="L16" s="16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25" t="s">
        <v>148</v>
      </c>
      <c r="B17" s="26">
        <f>Vendas!C9</f>
        <v>180</v>
      </c>
      <c r="C17" s="39">
        <f>Vendas!D9</f>
        <v>6</v>
      </c>
      <c r="D17" s="39">
        <f t="shared" ref="D17:D20" si="7">B17*C17</f>
        <v>1080</v>
      </c>
      <c r="E17" s="27">
        <f>D17/$D$131</f>
        <v>2.7819098583930606E-2</v>
      </c>
      <c r="F17" s="50">
        <f>Compras!H6</f>
        <v>2.82</v>
      </c>
      <c r="G17" s="51">
        <f>B17*F17</f>
        <v>507.59999999999997</v>
      </c>
      <c r="H17" s="51">
        <f t="shared" ref="H17:H20" si="8">D17-G17</f>
        <v>572.40000000000009</v>
      </c>
      <c r="I17" s="27">
        <f t="shared" ref="I17:I20" si="9">H17/$H$131</f>
        <v>5.3990076352318277E-2</v>
      </c>
      <c r="J17" s="39">
        <f t="shared" ref="J17:J20" si="10">H17/B17</f>
        <v>3.1800000000000006</v>
      </c>
      <c r="K17" s="27">
        <f>(D17/G17)-100%</f>
        <v>1.1276595744680851</v>
      </c>
      <c r="L17" s="27">
        <f t="shared" ref="L17:L20" si="11">H17/(D17+G17)</f>
        <v>0.3605442176870749</v>
      </c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25" t="s">
        <v>149</v>
      </c>
      <c r="B18" s="26">
        <f>Vendas!C10</f>
        <v>93</v>
      </c>
      <c r="C18" s="39">
        <f>Vendas!D10</f>
        <v>6</v>
      </c>
      <c r="D18" s="39">
        <f t="shared" si="7"/>
        <v>558</v>
      </c>
      <c r="E18" s="27">
        <f>D18/$D$131</f>
        <v>1.4373200935030814E-2</v>
      </c>
      <c r="F18" s="50">
        <f>Compras!H7</f>
        <v>3.27</v>
      </c>
      <c r="G18" s="51">
        <f t="shared" ref="G18:G20" si="12">B18*F18</f>
        <v>304.11</v>
      </c>
      <c r="H18" s="51">
        <f t="shared" si="8"/>
        <v>253.89</v>
      </c>
      <c r="I18" s="27">
        <f t="shared" si="9"/>
        <v>2.3947485124196515E-2</v>
      </c>
      <c r="J18" s="39">
        <f t="shared" si="10"/>
        <v>2.73</v>
      </c>
      <c r="K18" s="27">
        <f t="shared" ref="K18:K20" si="13">(D18/G18)-100%</f>
        <v>0.8348623853211008</v>
      </c>
      <c r="L18" s="27">
        <f t="shared" si="11"/>
        <v>0.29449838187702265</v>
      </c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25" t="s">
        <v>191</v>
      </c>
      <c r="B19" s="26">
        <f>Vendas!C11</f>
        <v>75</v>
      </c>
      <c r="C19" s="39">
        <f>Vendas!D11</f>
        <v>9</v>
      </c>
      <c r="D19" s="39">
        <f t="shared" si="7"/>
        <v>675</v>
      </c>
      <c r="E19" s="27">
        <f>D19/$D$131</f>
        <v>1.7386936614956629E-2</v>
      </c>
      <c r="F19" s="50">
        <f>Compras!H8</f>
        <v>4.79</v>
      </c>
      <c r="G19" s="51">
        <f t="shared" si="12"/>
        <v>359.25</v>
      </c>
      <c r="H19" s="51">
        <f t="shared" si="8"/>
        <v>315.75</v>
      </c>
      <c r="I19" s="27">
        <f t="shared" si="9"/>
        <v>2.9782261719504707E-2</v>
      </c>
      <c r="J19" s="39">
        <f t="shared" si="10"/>
        <v>4.21</v>
      </c>
      <c r="K19" s="27">
        <f t="shared" si="13"/>
        <v>0.87891440501043849</v>
      </c>
      <c r="L19" s="27">
        <f t="shared" si="11"/>
        <v>0.30529369108049309</v>
      </c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25" t="s">
        <v>218</v>
      </c>
      <c r="B20" s="26">
        <f>Vendas!C12</f>
        <v>116</v>
      </c>
      <c r="C20" s="39">
        <f>Vendas!D12</f>
        <v>6</v>
      </c>
      <c r="D20" s="39">
        <f t="shared" si="7"/>
        <v>696</v>
      </c>
      <c r="E20" s="27">
        <f>D20/$D$131</f>
        <v>1.792786353186639E-2</v>
      </c>
      <c r="F20" s="50">
        <v>2.81</v>
      </c>
      <c r="G20" s="51">
        <f t="shared" si="12"/>
        <v>325.95999999999998</v>
      </c>
      <c r="H20" s="51">
        <f t="shared" si="8"/>
        <v>370.04</v>
      </c>
      <c r="I20" s="27">
        <f t="shared" si="9"/>
        <v>3.4903018611830629E-2</v>
      </c>
      <c r="J20" s="39">
        <f t="shared" si="10"/>
        <v>3.1900000000000004</v>
      </c>
      <c r="K20" s="27">
        <f t="shared" si="13"/>
        <v>1.1352313167259789</v>
      </c>
      <c r="L20" s="27">
        <f t="shared" si="11"/>
        <v>0.36208853575482408</v>
      </c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29" t="s">
        <v>93</v>
      </c>
      <c r="B21" s="30">
        <f>SUM(B17:B20)</f>
        <v>464</v>
      </c>
      <c r="C21" s="40"/>
      <c r="D21" s="40">
        <f>SUM(D17:D20)</f>
        <v>3009</v>
      </c>
      <c r="E21" s="31">
        <f>SUM(E17:E20)</f>
        <v>7.7507099665784437E-2</v>
      </c>
      <c r="F21" s="52"/>
      <c r="G21" s="55">
        <f>SUM(G17:G20)</f>
        <v>1496.92</v>
      </c>
      <c r="H21" s="59">
        <f>SUM(H17:H20)</f>
        <v>1512.08</v>
      </c>
      <c r="I21" s="31">
        <f>SUM(I17:I20)</f>
        <v>0.14262284180785012</v>
      </c>
      <c r="J21" s="40">
        <f>SUM(J17:J20)</f>
        <v>13.310000000000002</v>
      </c>
      <c r="K21" s="31">
        <f>(D21/G21)-100%</f>
        <v>1.0101274617214013</v>
      </c>
      <c r="L21" s="31">
        <f>H21/(D21+G21)</f>
        <v>0.33557630850081666</v>
      </c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16"/>
      <c r="B22" s="16"/>
      <c r="C22" s="16"/>
      <c r="D22" s="16"/>
      <c r="E22" s="48"/>
      <c r="F22" s="54"/>
      <c r="G22" s="56"/>
      <c r="H22" s="33"/>
      <c r="I22" s="16"/>
      <c r="J22" s="16"/>
      <c r="K22" s="16"/>
      <c r="L22" s="16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29" t="s">
        <v>95</v>
      </c>
      <c r="B23" s="16"/>
      <c r="C23" s="16"/>
      <c r="D23" s="16"/>
      <c r="E23" s="48"/>
      <c r="F23" s="54"/>
      <c r="G23" s="56"/>
      <c r="H23" s="33"/>
      <c r="I23" s="16"/>
      <c r="J23" s="16"/>
      <c r="K23" s="16"/>
      <c r="L23" s="16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25" t="s">
        <v>157</v>
      </c>
      <c r="B24" s="26">
        <f>Vendas!C13</f>
        <v>90</v>
      </c>
      <c r="C24" s="39">
        <f>Vendas!D13</f>
        <v>9.5</v>
      </c>
      <c r="D24" s="39">
        <f t="shared" ref="D24:D48" si="14">B24*C24</f>
        <v>855</v>
      </c>
      <c r="E24" s="27">
        <f>D24/$D$131</f>
        <v>2.2023453045611732E-2</v>
      </c>
      <c r="F24" s="50">
        <f>Compras!H10</f>
        <v>8.77</v>
      </c>
      <c r="G24" s="51">
        <f t="shared" ref="G24:G48" si="15">B24*F24</f>
        <v>789.3</v>
      </c>
      <c r="H24" s="51">
        <f t="shared" ref="H24:H48" si="16">D24-G24</f>
        <v>65.700000000000045</v>
      </c>
      <c r="I24" s="27">
        <f t="shared" ref="I24:I48" si="17">H24/$H$131</f>
        <v>6.1969741725145227E-3</v>
      </c>
      <c r="J24" s="39">
        <f t="shared" ref="J24:J48" si="18">H24/B24</f>
        <v>0.73000000000000054</v>
      </c>
      <c r="K24" s="27">
        <f t="shared" ref="K24:K48" si="19">(D24/G24)-100%</f>
        <v>8.3238312428734362E-2</v>
      </c>
      <c r="L24" s="27">
        <f t="shared" ref="L24:L48" si="20">H24/(D24+G24)</f>
        <v>3.9956212370005503E-2</v>
      </c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25" t="s">
        <v>158</v>
      </c>
      <c r="B25" s="26">
        <f>Vendas!C14</f>
        <v>107</v>
      </c>
      <c r="C25" s="39">
        <f>Vendas!D14</f>
        <v>9.5</v>
      </c>
      <c r="D25" s="39">
        <f t="shared" si="14"/>
        <v>1016.5</v>
      </c>
      <c r="E25" s="27">
        <f>D25/$D$131</f>
        <v>2.6183438620893947E-2</v>
      </c>
      <c r="F25" s="50">
        <f>Compras!H12</f>
        <v>8.77</v>
      </c>
      <c r="G25" s="51">
        <f t="shared" si="15"/>
        <v>938.39</v>
      </c>
      <c r="H25" s="51">
        <f t="shared" si="16"/>
        <v>78.110000000000014</v>
      </c>
      <c r="I25" s="27">
        <f t="shared" si="17"/>
        <v>7.3675137384339286E-3</v>
      </c>
      <c r="J25" s="39">
        <f t="shared" si="18"/>
        <v>0.73000000000000009</v>
      </c>
      <c r="K25" s="27">
        <f t="shared" si="19"/>
        <v>8.3238312428734362E-2</v>
      </c>
      <c r="L25" s="27">
        <f t="shared" si="20"/>
        <v>3.9956212370005482E-2</v>
      </c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25" t="s">
        <v>159</v>
      </c>
      <c r="B26" s="26">
        <f>Vendas!C15</f>
        <v>38</v>
      </c>
      <c r="C26" s="39">
        <f>Vendas!D15</f>
        <v>9.5</v>
      </c>
      <c r="D26" s="39">
        <f t="shared" si="14"/>
        <v>361</v>
      </c>
      <c r="E26" s="27">
        <f>D26/$D$131</f>
        <v>9.2987912859249528E-3</v>
      </c>
      <c r="F26" s="50">
        <f>Compras!H13</f>
        <v>8.77</v>
      </c>
      <c r="G26" s="51">
        <f t="shared" si="15"/>
        <v>333.26</v>
      </c>
      <c r="H26" s="51">
        <f t="shared" si="16"/>
        <v>27.740000000000009</v>
      </c>
      <c r="I26" s="27">
        <f t="shared" si="17"/>
        <v>2.6165002061727975E-3</v>
      </c>
      <c r="J26" s="39">
        <f t="shared" si="18"/>
        <v>0.7300000000000002</v>
      </c>
      <c r="K26" s="27">
        <f t="shared" si="19"/>
        <v>8.3238312428734362E-2</v>
      </c>
      <c r="L26" s="27">
        <f t="shared" si="20"/>
        <v>3.9956212370005489E-2</v>
      </c>
      <c r="M26" s="70"/>
      <c r="N26" s="70"/>
      <c r="O26" s="70"/>
      <c r="P26" s="70"/>
      <c r="Q26" s="70"/>
      <c r="R26" s="70"/>
      <c r="S26" s="70"/>
      <c r="T26" s="70"/>
    </row>
    <row r="27" spans="1:20" x14ac:dyDescent="0.25">
      <c r="A27" s="25" t="s">
        <v>160</v>
      </c>
      <c r="B27" s="26">
        <f>Vendas!C16</f>
        <v>81</v>
      </c>
      <c r="C27" s="39">
        <f>Vendas!D16</f>
        <v>10.25</v>
      </c>
      <c r="D27" s="39">
        <f t="shared" si="14"/>
        <v>830.25</v>
      </c>
      <c r="E27" s="27">
        <f>D27/$D$131</f>
        <v>2.1385932036396653E-2</v>
      </c>
      <c r="F27" s="50">
        <f>Compras!H15</f>
        <v>9.4600000000000009</v>
      </c>
      <c r="G27" s="51">
        <f t="shared" si="15"/>
        <v>766.2600000000001</v>
      </c>
      <c r="H27" s="51">
        <f t="shared" si="16"/>
        <v>63.989999999999895</v>
      </c>
      <c r="I27" s="27">
        <f t="shared" si="17"/>
        <v>6.0356830639148153E-3</v>
      </c>
      <c r="J27" s="39">
        <f t="shared" si="18"/>
        <v>0.7899999999999987</v>
      </c>
      <c r="K27" s="27">
        <f t="shared" si="19"/>
        <v>8.3509513742071828E-2</v>
      </c>
      <c r="L27" s="27">
        <f t="shared" si="20"/>
        <v>4.0081177067478366E-2</v>
      </c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25" t="s">
        <v>161</v>
      </c>
      <c r="B28" s="26">
        <f>Vendas!C17</f>
        <v>77</v>
      </c>
      <c r="C28" s="39">
        <f>Vendas!D17</f>
        <v>10.25</v>
      </c>
      <c r="D28" s="39">
        <f t="shared" si="14"/>
        <v>789.25</v>
      </c>
      <c r="E28" s="27">
        <f>D28/$D$131</f>
        <v>2.0329836627191882E-2</v>
      </c>
      <c r="F28" s="50">
        <f>Compras!H17</f>
        <v>9.4600000000000009</v>
      </c>
      <c r="G28" s="51">
        <f t="shared" si="15"/>
        <v>728.42000000000007</v>
      </c>
      <c r="H28" s="51">
        <f t="shared" si="16"/>
        <v>60.829999999999927</v>
      </c>
      <c r="I28" s="27">
        <f t="shared" si="17"/>
        <v>5.7376246410054442E-3</v>
      </c>
      <c r="J28" s="39">
        <f t="shared" si="18"/>
        <v>0.78999999999999904</v>
      </c>
      <c r="K28" s="27">
        <f t="shared" si="19"/>
        <v>8.3509513742071828E-2</v>
      </c>
      <c r="L28" s="27">
        <f t="shared" si="20"/>
        <v>4.0081177067478387E-2</v>
      </c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25" t="s">
        <v>172</v>
      </c>
      <c r="B29" s="26">
        <f>Vendas!C18</f>
        <v>47</v>
      </c>
      <c r="C29" s="39">
        <f>Vendas!D18</f>
        <v>13.25</v>
      </c>
      <c r="D29" s="39">
        <f t="shared" si="14"/>
        <v>622.75</v>
      </c>
      <c r="E29" s="27">
        <f>D29/$D$131</f>
        <v>1.6041058928835911E-2</v>
      </c>
      <c r="F29" s="50">
        <f>Compras!H18</f>
        <v>11.42</v>
      </c>
      <c r="G29" s="51">
        <f t="shared" si="15"/>
        <v>536.74</v>
      </c>
      <c r="H29" s="51">
        <f t="shared" si="16"/>
        <v>86.009999999999991</v>
      </c>
      <c r="I29" s="27">
        <f t="shared" si="17"/>
        <v>8.1126597957073623E-3</v>
      </c>
      <c r="J29" s="39">
        <f t="shared" si="18"/>
        <v>1.8299999999999998</v>
      </c>
      <c r="K29" s="27">
        <f t="shared" si="19"/>
        <v>0.16024518388791598</v>
      </c>
      <c r="L29" s="27">
        <f t="shared" si="20"/>
        <v>7.4179164977705714E-2</v>
      </c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25" t="s">
        <v>173</v>
      </c>
      <c r="B30" s="26">
        <f>Vendas!C19</f>
        <v>157</v>
      </c>
      <c r="C30" s="39">
        <f>Vendas!D19</f>
        <v>14.75</v>
      </c>
      <c r="D30" s="39">
        <f t="shared" si="14"/>
        <v>2315.75</v>
      </c>
      <c r="E30" s="27">
        <f>D30/$D$131</f>
        <v>5.9650071801608612E-2</v>
      </c>
      <c r="F30" s="50">
        <f>Compras!H21</f>
        <v>12.71</v>
      </c>
      <c r="G30" s="51">
        <f t="shared" si="15"/>
        <v>1995.47</v>
      </c>
      <c r="H30" s="51">
        <f t="shared" si="16"/>
        <v>320.27999999999997</v>
      </c>
      <c r="I30" s="27">
        <f t="shared" si="17"/>
        <v>3.0209541673865293E-2</v>
      </c>
      <c r="J30" s="39">
        <f t="shared" si="18"/>
        <v>2.04</v>
      </c>
      <c r="K30" s="27">
        <f t="shared" si="19"/>
        <v>0.16050354051927607</v>
      </c>
      <c r="L30" s="27">
        <f t="shared" si="20"/>
        <v>7.4289876183539688E-2</v>
      </c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25" t="s">
        <v>194</v>
      </c>
      <c r="B31" s="26">
        <f>Vendas!C20</f>
        <v>8</v>
      </c>
      <c r="C31" s="39">
        <f>Vendas!D20</f>
        <v>12.25</v>
      </c>
      <c r="D31" s="39">
        <f t="shared" si="14"/>
        <v>98</v>
      </c>
      <c r="E31" s="27">
        <f>D31/$D$131</f>
        <v>2.524325612245555E-3</v>
      </c>
      <c r="F31" s="50">
        <v>10.56</v>
      </c>
      <c r="G31" s="51">
        <f t="shared" si="15"/>
        <v>84.48</v>
      </c>
      <c r="H31" s="51">
        <f t="shared" si="16"/>
        <v>13.519999999999996</v>
      </c>
      <c r="I31" s="27">
        <f t="shared" si="17"/>
        <v>1.2752373030806127E-3</v>
      </c>
      <c r="J31" s="39">
        <f t="shared" si="18"/>
        <v>1.6899999999999995</v>
      </c>
      <c r="K31" s="27">
        <f t="shared" si="19"/>
        <v>0.16003787878787867</v>
      </c>
      <c r="L31" s="27">
        <f t="shared" si="20"/>
        <v>7.4090311266988132E-2</v>
      </c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25" t="s">
        <v>195</v>
      </c>
      <c r="B32" s="26">
        <f>Vendas!C21</f>
        <v>54</v>
      </c>
      <c r="C32" s="39">
        <f>Vendas!D21</f>
        <v>12.25</v>
      </c>
      <c r="D32" s="39">
        <f t="shared" si="14"/>
        <v>661.5</v>
      </c>
      <c r="E32" s="27">
        <f>D32/$D$131</f>
        <v>1.7039197882657498E-2</v>
      </c>
      <c r="F32" s="50">
        <f>Compras!H23</f>
        <v>10.56</v>
      </c>
      <c r="G32" s="51">
        <f t="shared" si="15"/>
        <v>570.24</v>
      </c>
      <c r="H32" s="51">
        <f t="shared" si="16"/>
        <v>91.259999999999991</v>
      </c>
      <c r="I32" s="27">
        <f t="shared" si="17"/>
        <v>8.6078517957941386E-3</v>
      </c>
      <c r="J32" s="39">
        <f t="shared" si="18"/>
        <v>1.6899999999999997</v>
      </c>
      <c r="K32" s="27">
        <f t="shared" si="19"/>
        <v>0.16003787878787867</v>
      </c>
      <c r="L32" s="27">
        <f t="shared" si="20"/>
        <v>7.409031126698816E-2</v>
      </c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25" t="s">
        <v>198</v>
      </c>
      <c r="B33" s="26">
        <f>Vendas!C22</f>
        <v>280</v>
      </c>
      <c r="C33" s="39">
        <f>Vendas!D22</f>
        <v>7.5</v>
      </c>
      <c r="D33" s="39">
        <f t="shared" si="14"/>
        <v>2100</v>
      </c>
      <c r="E33" s="27">
        <f>D33/$D$131</f>
        <v>5.4092691690976177E-2</v>
      </c>
      <c r="F33" s="50">
        <f>Compras!H27</f>
        <v>6.93</v>
      </c>
      <c r="G33" s="51">
        <f t="shared" si="15"/>
        <v>1940.3999999999999</v>
      </c>
      <c r="H33" s="51">
        <f t="shared" si="16"/>
        <v>159.60000000000014</v>
      </c>
      <c r="I33" s="27">
        <f t="shared" si="17"/>
        <v>1.5053836802638021E-2</v>
      </c>
      <c r="J33" s="39">
        <f t="shared" si="18"/>
        <v>0.57000000000000051</v>
      </c>
      <c r="K33" s="27">
        <f t="shared" si="19"/>
        <v>8.2251082251082241E-2</v>
      </c>
      <c r="L33" s="27">
        <f t="shared" si="20"/>
        <v>3.9501039501039538E-2</v>
      </c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25" t="s">
        <v>199</v>
      </c>
      <c r="B34" s="26">
        <f>Vendas!C23</f>
        <v>96</v>
      </c>
      <c r="C34" s="39">
        <f>Vendas!D23</f>
        <v>12.5</v>
      </c>
      <c r="D34" s="39">
        <f t="shared" si="14"/>
        <v>1200</v>
      </c>
      <c r="E34" s="27">
        <f>D34/$D$131</f>
        <v>3.0910109537700674E-2</v>
      </c>
      <c r="F34" s="50">
        <f>Compras!H29</f>
        <v>11.54</v>
      </c>
      <c r="G34" s="51">
        <f t="shared" si="15"/>
        <v>1107.8399999999999</v>
      </c>
      <c r="H34" s="51">
        <f t="shared" si="16"/>
        <v>92.160000000000082</v>
      </c>
      <c r="I34" s="27">
        <f t="shared" si="17"/>
        <v>8.6927418529518796E-3</v>
      </c>
      <c r="J34" s="39">
        <f t="shared" si="18"/>
        <v>0.96000000000000085</v>
      </c>
      <c r="K34" s="27">
        <f t="shared" si="19"/>
        <v>8.3188908145580776E-2</v>
      </c>
      <c r="L34" s="27">
        <f t="shared" si="20"/>
        <v>3.9933444259567422E-2</v>
      </c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25" t="s">
        <v>200</v>
      </c>
      <c r="B35" s="26">
        <f>Vendas!C24</f>
        <v>2</v>
      </c>
      <c r="C35" s="39">
        <f>Vendas!D24</f>
        <v>7.5</v>
      </c>
      <c r="D35" s="39">
        <f t="shared" si="14"/>
        <v>15</v>
      </c>
      <c r="E35" s="27">
        <f>D35/$D$131</f>
        <v>3.8637636922125845E-4</v>
      </c>
      <c r="F35" s="50">
        <f>Compras!H30</f>
        <v>6.92</v>
      </c>
      <c r="G35" s="51">
        <f t="shared" si="15"/>
        <v>13.84</v>
      </c>
      <c r="H35" s="51">
        <f t="shared" si="16"/>
        <v>1.1600000000000001</v>
      </c>
      <c r="I35" s="27">
        <f t="shared" si="17"/>
        <v>1.0941385144774493E-4</v>
      </c>
      <c r="J35" s="39">
        <f t="shared" si="18"/>
        <v>0.58000000000000007</v>
      </c>
      <c r="K35" s="27">
        <f t="shared" si="19"/>
        <v>8.381502890173409E-2</v>
      </c>
      <c r="L35" s="27">
        <f t="shared" si="20"/>
        <v>4.0221914008321778E-2</v>
      </c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25" t="s">
        <v>201</v>
      </c>
      <c r="B36" s="26">
        <f>Vendas!C25</f>
        <v>153</v>
      </c>
      <c r="C36" s="39">
        <f>Vendas!D25</f>
        <v>7.5</v>
      </c>
      <c r="D36" s="39">
        <f t="shared" si="14"/>
        <v>1147.5</v>
      </c>
      <c r="E36" s="27">
        <f>D36/$D$131</f>
        <v>2.9557792245426269E-2</v>
      </c>
      <c r="F36" s="50">
        <f>Compras!H32</f>
        <v>6.93</v>
      </c>
      <c r="G36" s="51">
        <f t="shared" si="15"/>
        <v>1060.29</v>
      </c>
      <c r="H36" s="51">
        <f t="shared" si="16"/>
        <v>87.210000000000036</v>
      </c>
      <c r="I36" s="27">
        <f t="shared" si="17"/>
        <v>8.225846538584344E-3</v>
      </c>
      <c r="J36" s="39">
        <f t="shared" si="18"/>
        <v>0.57000000000000028</v>
      </c>
      <c r="K36" s="27">
        <f t="shared" si="19"/>
        <v>8.2251082251082241E-2</v>
      </c>
      <c r="L36" s="27">
        <f t="shared" si="20"/>
        <v>3.9501039501039517E-2</v>
      </c>
      <c r="M36" s="64"/>
      <c r="N36" s="64"/>
      <c r="O36" s="64"/>
      <c r="P36" s="64"/>
      <c r="Q36" s="64"/>
      <c r="R36" s="64"/>
      <c r="S36" s="64"/>
      <c r="T36" s="64"/>
    </row>
    <row r="37" spans="1:20" x14ac:dyDescent="0.25">
      <c r="A37" s="25" t="s">
        <v>202</v>
      </c>
      <c r="B37" s="26">
        <f>Vendas!C26</f>
        <v>4</v>
      </c>
      <c r="C37" s="39">
        <f>Vendas!D26</f>
        <v>12.25</v>
      </c>
      <c r="D37" s="39">
        <f t="shared" si="14"/>
        <v>49</v>
      </c>
      <c r="E37" s="27">
        <f>D37/$D$131</f>
        <v>1.2621628061227775E-3</v>
      </c>
      <c r="F37" s="50">
        <v>10.130000000000001</v>
      </c>
      <c r="G37" s="51">
        <f t="shared" si="15"/>
        <v>40.520000000000003</v>
      </c>
      <c r="H37" s="51">
        <f t="shared" si="16"/>
        <v>8.4799999999999969</v>
      </c>
      <c r="I37" s="27">
        <f t="shared" si="17"/>
        <v>7.9985298299730734E-4</v>
      </c>
      <c r="J37" s="39">
        <f t="shared" si="18"/>
        <v>2.1199999999999992</v>
      </c>
      <c r="K37" s="27">
        <f t="shared" si="19"/>
        <v>0.2092793682132279</v>
      </c>
      <c r="L37" s="27">
        <f t="shared" si="20"/>
        <v>9.4727435210008884E-2</v>
      </c>
      <c r="M37" s="64"/>
      <c r="N37" s="64"/>
      <c r="O37" s="64"/>
      <c r="P37" s="64"/>
      <c r="Q37" s="64"/>
      <c r="R37" s="64"/>
      <c r="S37" s="64"/>
      <c r="T37" s="64"/>
    </row>
    <row r="38" spans="1:20" x14ac:dyDescent="0.25">
      <c r="A38" s="25" t="s">
        <v>203</v>
      </c>
      <c r="B38" s="26">
        <f>Vendas!C27</f>
        <v>78</v>
      </c>
      <c r="C38" s="39">
        <f>Vendas!D27</f>
        <v>12.5</v>
      </c>
      <c r="D38" s="39">
        <f t="shared" si="14"/>
        <v>975</v>
      </c>
      <c r="E38" s="27">
        <f>D38/$D$131</f>
        <v>2.5114463999381796E-2</v>
      </c>
      <c r="F38" s="50">
        <f>Compras!H34</f>
        <v>11.54</v>
      </c>
      <c r="G38" s="51">
        <f t="shared" si="15"/>
        <v>900.11999999999989</v>
      </c>
      <c r="H38" s="51">
        <f t="shared" si="16"/>
        <v>74.880000000000109</v>
      </c>
      <c r="I38" s="27">
        <f t="shared" si="17"/>
        <v>7.0628527555234065E-3</v>
      </c>
      <c r="J38" s="39">
        <f t="shared" si="18"/>
        <v>0.96000000000000141</v>
      </c>
      <c r="K38" s="27">
        <f t="shared" si="19"/>
        <v>8.3188908145580776E-2</v>
      </c>
      <c r="L38" s="27">
        <f t="shared" si="20"/>
        <v>3.9933444259567449E-2</v>
      </c>
      <c r="M38" s="64"/>
      <c r="N38" s="64"/>
      <c r="O38" s="64"/>
      <c r="P38" s="64"/>
      <c r="Q38" s="64"/>
      <c r="R38" s="64"/>
      <c r="S38" s="64"/>
      <c r="T38" s="64"/>
    </row>
    <row r="39" spans="1:20" x14ac:dyDescent="0.25">
      <c r="A39" s="25" t="s">
        <v>204</v>
      </c>
      <c r="B39" s="26">
        <f>Vendas!C28</f>
        <v>106</v>
      </c>
      <c r="C39" s="39">
        <f>Vendas!D28</f>
        <v>14.75</v>
      </c>
      <c r="D39" s="39">
        <f t="shared" si="14"/>
        <v>1563.5</v>
      </c>
      <c r="E39" s="27">
        <f>D39/$D$131</f>
        <v>4.0273296885162506E-2</v>
      </c>
      <c r="F39" s="50">
        <f>Compras!H37</f>
        <v>13.62</v>
      </c>
      <c r="G39" s="51">
        <f t="shared" si="15"/>
        <v>1443.72</v>
      </c>
      <c r="H39" s="51">
        <f t="shared" si="16"/>
        <v>119.77999999999997</v>
      </c>
      <c r="I39" s="27">
        <f t="shared" si="17"/>
        <v>1.1297923384836969E-2</v>
      </c>
      <c r="J39" s="39">
        <f t="shared" si="18"/>
        <v>1.1299999999999997</v>
      </c>
      <c r="K39" s="27">
        <f t="shared" si="19"/>
        <v>8.2966226138032395E-2</v>
      </c>
      <c r="L39" s="27">
        <f t="shared" si="20"/>
        <v>3.983080719069438E-2</v>
      </c>
      <c r="M39" s="64"/>
      <c r="N39" s="64"/>
      <c r="O39" s="64"/>
      <c r="P39" s="64"/>
      <c r="Q39" s="64"/>
      <c r="R39" s="64"/>
      <c r="S39" s="64"/>
      <c r="T39" s="64"/>
    </row>
    <row r="40" spans="1:20" x14ac:dyDescent="0.25">
      <c r="A40" s="25" t="s">
        <v>205</v>
      </c>
      <c r="B40" s="26">
        <f>Vendas!C29</f>
        <v>42</v>
      </c>
      <c r="C40" s="39">
        <f>Vendas!D29</f>
        <v>14.75</v>
      </c>
      <c r="D40" s="39">
        <f t="shared" si="14"/>
        <v>619.5</v>
      </c>
      <c r="E40" s="27">
        <f>D40/$D$131</f>
        <v>1.5957344048837974E-2</v>
      </c>
      <c r="F40" s="50">
        <f>Compras!H39</f>
        <v>13.62</v>
      </c>
      <c r="G40" s="51">
        <f t="shared" si="15"/>
        <v>572.04</v>
      </c>
      <c r="H40" s="51">
        <f t="shared" si="16"/>
        <v>47.460000000000036</v>
      </c>
      <c r="I40" s="27">
        <f t="shared" si="17"/>
        <v>4.4765356807844638E-3</v>
      </c>
      <c r="J40" s="39">
        <f t="shared" si="18"/>
        <v>1.1300000000000008</v>
      </c>
      <c r="K40" s="27">
        <f t="shared" si="19"/>
        <v>8.2966226138032395E-2</v>
      </c>
      <c r="L40" s="27">
        <f t="shared" si="20"/>
        <v>3.9830807190694428E-2</v>
      </c>
      <c r="M40" s="64"/>
      <c r="N40" s="64"/>
      <c r="O40" s="64"/>
      <c r="P40" s="64"/>
      <c r="Q40" s="64"/>
      <c r="R40" s="64"/>
      <c r="S40" s="64"/>
      <c r="T40" s="64"/>
    </row>
    <row r="41" spans="1:20" x14ac:dyDescent="0.25">
      <c r="A41" s="25" t="s">
        <v>206</v>
      </c>
      <c r="B41" s="26">
        <f>Vendas!C30</f>
        <v>78</v>
      </c>
      <c r="C41" s="39">
        <f>Vendas!D30</f>
        <v>15.25</v>
      </c>
      <c r="D41" s="39">
        <f t="shared" si="14"/>
        <v>1189.5</v>
      </c>
      <c r="E41" s="27">
        <f>D41/$D$131</f>
        <v>3.0639646079245794E-2</v>
      </c>
      <c r="F41" s="50">
        <f>Compras!H41</f>
        <v>14.08</v>
      </c>
      <c r="G41" s="51">
        <f t="shared" si="15"/>
        <v>1098.24</v>
      </c>
      <c r="H41" s="51">
        <f t="shared" si="16"/>
        <v>91.259999999999991</v>
      </c>
      <c r="I41" s="27">
        <f t="shared" si="17"/>
        <v>8.6078517957941386E-3</v>
      </c>
      <c r="J41" s="39">
        <f t="shared" si="18"/>
        <v>1.17</v>
      </c>
      <c r="K41" s="27">
        <f t="shared" si="19"/>
        <v>8.3096590909090828E-2</v>
      </c>
      <c r="L41" s="27">
        <f t="shared" si="20"/>
        <v>3.9890896692806002E-2</v>
      </c>
      <c r="M41" s="64"/>
      <c r="N41" s="64"/>
      <c r="O41" s="64"/>
      <c r="P41" s="64"/>
      <c r="Q41" s="64"/>
      <c r="R41" s="64"/>
      <c r="S41" s="64"/>
      <c r="T41" s="64"/>
    </row>
    <row r="42" spans="1:20" x14ac:dyDescent="0.25">
      <c r="A42" s="25" t="s">
        <v>207</v>
      </c>
      <c r="B42" s="26">
        <f>Vendas!C31</f>
        <v>52</v>
      </c>
      <c r="C42" s="39">
        <f>Vendas!D31</f>
        <v>14.75</v>
      </c>
      <c r="D42" s="39">
        <f t="shared" si="14"/>
        <v>767</v>
      </c>
      <c r="E42" s="27">
        <f>D42/$D$131</f>
        <v>1.9756711679513681E-2</v>
      </c>
      <c r="F42" s="50">
        <f>Compras!H43</f>
        <v>13.62</v>
      </c>
      <c r="G42" s="51">
        <f t="shared" si="15"/>
        <v>708.24</v>
      </c>
      <c r="H42" s="51">
        <f t="shared" si="16"/>
        <v>58.759999999999991</v>
      </c>
      <c r="I42" s="27">
        <f t="shared" si="17"/>
        <v>5.5423775095426644E-3</v>
      </c>
      <c r="J42" s="39">
        <f t="shared" si="18"/>
        <v>1.1299999999999999</v>
      </c>
      <c r="K42" s="27">
        <f t="shared" si="19"/>
        <v>8.2966226138032395E-2</v>
      </c>
      <c r="L42" s="27">
        <f t="shared" si="20"/>
        <v>3.9830807190694387E-2</v>
      </c>
      <c r="M42" s="64"/>
      <c r="N42" s="64"/>
      <c r="O42" s="64"/>
      <c r="P42" s="64"/>
      <c r="Q42" s="64"/>
      <c r="R42" s="64"/>
      <c r="S42" s="64"/>
      <c r="T42" s="64"/>
    </row>
    <row r="43" spans="1:20" x14ac:dyDescent="0.25">
      <c r="A43" s="25" t="s">
        <v>208</v>
      </c>
      <c r="B43" s="26">
        <f>Vendas!C32</f>
        <v>139</v>
      </c>
      <c r="C43" s="39">
        <f>Vendas!D32</f>
        <v>13.25</v>
      </c>
      <c r="D43" s="39">
        <f t="shared" si="14"/>
        <v>1841.75</v>
      </c>
      <c r="E43" s="27">
        <f>D43/$D$131</f>
        <v>4.7440578534216848E-2</v>
      </c>
      <c r="F43" s="50">
        <f>Compras!H46</f>
        <v>12.23</v>
      </c>
      <c r="G43" s="51">
        <f t="shared" si="15"/>
        <v>1699.97</v>
      </c>
      <c r="H43" s="51">
        <f t="shared" si="16"/>
        <v>141.77999999999997</v>
      </c>
      <c r="I43" s="27">
        <f t="shared" si="17"/>
        <v>1.3373013670914889E-2</v>
      </c>
      <c r="J43" s="39">
        <f t="shared" si="18"/>
        <v>1.0199999999999998</v>
      </c>
      <c r="K43" s="27">
        <f t="shared" si="19"/>
        <v>8.3401471790678583E-2</v>
      </c>
      <c r="L43" s="27">
        <f t="shared" si="20"/>
        <v>4.0031397174254309E-2</v>
      </c>
      <c r="M43" s="64"/>
      <c r="N43" s="64"/>
      <c r="O43" s="64"/>
      <c r="P43" s="64"/>
      <c r="Q43" s="64"/>
      <c r="R43" s="64"/>
      <c r="S43" s="64"/>
      <c r="T43" s="64"/>
    </row>
    <row r="44" spans="1:20" x14ac:dyDescent="0.25">
      <c r="A44" s="25" t="s">
        <v>209</v>
      </c>
      <c r="B44" s="26">
        <f>Vendas!C33</f>
        <v>67</v>
      </c>
      <c r="C44" s="39">
        <f>Vendas!D33</f>
        <v>10.5</v>
      </c>
      <c r="D44" s="39">
        <f t="shared" si="14"/>
        <v>703.5</v>
      </c>
      <c r="E44" s="27">
        <f>D44/$D$131</f>
        <v>1.8121051716477019E-2</v>
      </c>
      <c r="F44" s="50">
        <f>Compras!H48</f>
        <v>9.6999999999999993</v>
      </c>
      <c r="G44" s="51">
        <f t="shared" si="15"/>
        <v>649.9</v>
      </c>
      <c r="H44" s="51">
        <f t="shared" si="16"/>
        <v>53.600000000000023</v>
      </c>
      <c r="I44" s="27">
        <f t="shared" si="17"/>
        <v>5.0556745151716636E-3</v>
      </c>
      <c r="J44" s="39">
        <f t="shared" si="18"/>
        <v>0.80000000000000038</v>
      </c>
      <c r="K44" s="27">
        <f t="shared" si="19"/>
        <v>8.247422680412364E-2</v>
      </c>
      <c r="L44" s="27">
        <f t="shared" si="20"/>
        <v>3.9603960396039618E-2</v>
      </c>
      <c r="M44" s="64"/>
      <c r="N44" s="64"/>
      <c r="O44" s="64"/>
      <c r="P44" s="64"/>
      <c r="Q44" s="64"/>
      <c r="R44" s="64"/>
      <c r="S44" s="64"/>
      <c r="T44" s="64"/>
    </row>
    <row r="45" spans="1:20" x14ac:dyDescent="0.25">
      <c r="A45" s="25" t="s">
        <v>210</v>
      </c>
      <c r="B45" s="26">
        <f>Vendas!C34</f>
        <v>76</v>
      </c>
      <c r="C45" s="39">
        <f>Vendas!D34</f>
        <v>13.25</v>
      </c>
      <c r="D45" s="39">
        <f t="shared" si="14"/>
        <v>1007</v>
      </c>
      <c r="E45" s="27">
        <f>D45/$D$131</f>
        <v>2.5938733587053817E-2</v>
      </c>
      <c r="F45" s="50">
        <f>Compras!H51</f>
        <v>12.23</v>
      </c>
      <c r="G45" s="51">
        <f t="shared" si="15"/>
        <v>929.48</v>
      </c>
      <c r="H45" s="51">
        <f t="shared" si="16"/>
        <v>77.519999999999982</v>
      </c>
      <c r="I45" s="27">
        <f t="shared" si="17"/>
        <v>7.3118635898527448E-3</v>
      </c>
      <c r="J45" s="39">
        <f t="shared" si="18"/>
        <v>1.0199999999999998</v>
      </c>
      <c r="K45" s="27">
        <f t="shared" si="19"/>
        <v>8.3401471790678583E-2</v>
      </c>
      <c r="L45" s="27">
        <f t="shared" si="20"/>
        <v>4.0031397174254309E-2</v>
      </c>
      <c r="M45" s="64"/>
      <c r="N45" s="64"/>
      <c r="O45" s="64"/>
      <c r="P45" s="64"/>
      <c r="Q45" s="64"/>
      <c r="R45" s="64"/>
      <c r="S45" s="64"/>
      <c r="T45" s="64"/>
    </row>
    <row r="46" spans="1:20" x14ac:dyDescent="0.25">
      <c r="A46" s="25" t="s">
        <v>211</v>
      </c>
      <c r="B46" s="26">
        <f>Vendas!C35</f>
        <v>54</v>
      </c>
      <c r="C46" s="39">
        <f>Vendas!D35</f>
        <v>10.5</v>
      </c>
      <c r="D46" s="39">
        <f t="shared" si="14"/>
        <v>567</v>
      </c>
      <c r="E46" s="27">
        <f>D46/$D$131</f>
        <v>1.4605026756563569E-2</v>
      </c>
      <c r="F46" s="50">
        <f>Compras!H53</f>
        <v>9.6999999999999993</v>
      </c>
      <c r="G46" s="51">
        <f t="shared" si="15"/>
        <v>523.79999999999995</v>
      </c>
      <c r="H46" s="51">
        <f t="shared" si="16"/>
        <v>43.200000000000045</v>
      </c>
      <c r="I46" s="27">
        <f t="shared" si="17"/>
        <v>4.0747227435711944E-3</v>
      </c>
      <c r="J46" s="39">
        <f t="shared" si="18"/>
        <v>0.80000000000000082</v>
      </c>
      <c r="K46" s="27">
        <f t="shared" si="19"/>
        <v>8.2474226804123862E-2</v>
      </c>
      <c r="L46" s="27">
        <f t="shared" si="20"/>
        <v>3.9603960396039646E-2</v>
      </c>
      <c r="M46" s="64"/>
      <c r="N46" s="64"/>
      <c r="O46" s="64"/>
      <c r="P46" s="64"/>
      <c r="Q46" s="64"/>
      <c r="R46" s="64"/>
      <c r="S46" s="64"/>
      <c r="T46" s="64"/>
    </row>
    <row r="47" spans="1:20" x14ac:dyDescent="0.25">
      <c r="A47" s="25" t="s">
        <v>213</v>
      </c>
      <c r="B47" s="26">
        <f>Vendas!C36</f>
        <v>103</v>
      </c>
      <c r="C47" s="39">
        <f>Vendas!D36</f>
        <v>9</v>
      </c>
      <c r="D47" s="39">
        <f t="shared" si="14"/>
        <v>927</v>
      </c>
      <c r="E47" s="27">
        <f>D47/$D$131</f>
        <v>2.387805961787377E-2</v>
      </c>
      <c r="F47" s="50">
        <f>Compras!H55</f>
        <v>7.76</v>
      </c>
      <c r="G47" s="51">
        <f t="shared" si="15"/>
        <v>799.28</v>
      </c>
      <c r="H47" s="51">
        <f t="shared" si="16"/>
        <v>127.72000000000003</v>
      </c>
      <c r="I47" s="27">
        <f t="shared" si="17"/>
        <v>1.2046842333539641E-2</v>
      </c>
      <c r="J47" s="39">
        <f t="shared" si="18"/>
        <v>1.2400000000000002</v>
      </c>
      <c r="K47" s="27">
        <f t="shared" si="19"/>
        <v>0.15979381443298979</v>
      </c>
      <c r="L47" s="27">
        <f t="shared" si="20"/>
        <v>7.3985680190930811E-2</v>
      </c>
      <c r="M47" s="64"/>
      <c r="N47" s="64"/>
      <c r="O47" s="64"/>
      <c r="P47" s="64"/>
      <c r="Q47" s="64"/>
      <c r="R47" s="64"/>
      <c r="S47" s="64"/>
      <c r="T47" s="64"/>
    </row>
    <row r="48" spans="1:20" x14ac:dyDescent="0.25">
      <c r="A48" s="25" t="s">
        <v>214</v>
      </c>
      <c r="B48" s="26">
        <f>Vendas!C37</f>
        <v>49</v>
      </c>
      <c r="C48" s="39">
        <f>Vendas!D37</f>
        <v>9</v>
      </c>
      <c r="D48" s="39">
        <f t="shared" si="14"/>
        <v>441</v>
      </c>
      <c r="E48" s="27">
        <f>D48/$D$131</f>
        <v>1.1359465255104997E-2</v>
      </c>
      <c r="F48" s="53">
        <f>Compras!H57</f>
        <v>7.76</v>
      </c>
      <c r="G48" s="51">
        <f t="shared" si="15"/>
        <v>380.24</v>
      </c>
      <c r="H48" s="51">
        <f t="shared" si="16"/>
        <v>60.759999999999991</v>
      </c>
      <c r="I48" s="27">
        <f t="shared" si="17"/>
        <v>5.7310220810042932E-3</v>
      </c>
      <c r="J48" s="39">
        <f t="shared" si="18"/>
        <v>1.2399999999999998</v>
      </c>
      <c r="K48" s="27">
        <f t="shared" si="19"/>
        <v>0.15979381443298957</v>
      </c>
      <c r="L48" s="27">
        <f t="shared" si="20"/>
        <v>7.3985680190930769E-2</v>
      </c>
      <c r="M48" s="64"/>
      <c r="N48" s="64"/>
      <c r="O48" s="64"/>
      <c r="P48" s="64"/>
      <c r="Q48" s="64"/>
      <c r="R48" s="64"/>
      <c r="S48" s="64"/>
      <c r="T48" s="64"/>
    </row>
    <row r="49" spans="1:20" x14ac:dyDescent="0.25">
      <c r="A49" s="29" t="s">
        <v>93</v>
      </c>
      <c r="B49" s="41">
        <f>SUM(B24:B48)</f>
        <v>2038</v>
      </c>
      <c r="C49" s="42"/>
      <c r="D49" s="43">
        <f>SUM(D24:D48)</f>
        <v>22663.25</v>
      </c>
      <c r="E49" s="49">
        <f>SUM(E24:E48)</f>
        <v>0.58376961665024574</v>
      </c>
      <c r="F49" s="57"/>
      <c r="G49" s="58">
        <f>SUM(G24:G48)</f>
        <v>20610.48</v>
      </c>
      <c r="H49" s="58">
        <f>SUM(H24:H48)</f>
        <v>2052.7700000000004</v>
      </c>
      <c r="I49" s="49">
        <f>SUM(I24:I48)</f>
        <v>0.19362195847964433</v>
      </c>
      <c r="J49" s="43">
        <f>SUM(J24:J48)</f>
        <v>27.459999999999997</v>
      </c>
      <c r="K49" s="31">
        <f>(D49/G49)-100%</f>
        <v>9.9598359669449632E-2</v>
      </c>
      <c r="L49" s="31">
        <f>H49/(D49+G49)</f>
        <v>4.7436862965129202E-2</v>
      </c>
      <c r="M49" s="64"/>
      <c r="N49" s="64"/>
      <c r="O49" s="64"/>
      <c r="P49" s="64"/>
      <c r="Q49" s="64"/>
      <c r="R49" s="64"/>
      <c r="S49" s="64"/>
      <c r="T49" s="64"/>
    </row>
    <row r="50" spans="1:20" x14ac:dyDescent="0.25">
      <c r="A50" s="16"/>
      <c r="B50" s="16"/>
      <c r="C50" s="16"/>
      <c r="D50" s="16"/>
      <c r="E50" s="48"/>
      <c r="F50" s="54"/>
      <c r="G50" s="56"/>
      <c r="H50" s="33"/>
      <c r="I50" s="16"/>
      <c r="J50" s="16"/>
      <c r="K50" s="16"/>
      <c r="L50" s="16"/>
      <c r="M50" s="64"/>
      <c r="N50" s="64"/>
      <c r="O50" s="64"/>
      <c r="P50" s="64"/>
      <c r="Q50" s="64"/>
      <c r="R50" s="64"/>
      <c r="S50" s="64"/>
      <c r="T50" s="64"/>
    </row>
    <row r="51" spans="1:20" x14ac:dyDescent="0.25">
      <c r="A51" s="29" t="s">
        <v>96</v>
      </c>
      <c r="B51" s="16"/>
      <c r="C51" s="16"/>
      <c r="D51" s="16"/>
      <c r="E51" s="48"/>
      <c r="F51" s="54"/>
      <c r="G51" s="56"/>
      <c r="H51" s="33"/>
      <c r="I51" s="16"/>
      <c r="J51" s="16"/>
      <c r="K51" s="16"/>
      <c r="L51" s="16"/>
      <c r="M51" s="64"/>
      <c r="N51" s="64"/>
      <c r="O51" s="64"/>
      <c r="P51" s="64"/>
      <c r="Q51" s="64"/>
      <c r="R51" s="64"/>
      <c r="S51" s="64"/>
      <c r="T51" s="64"/>
    </row>
    <row r="52" spans="1:20" x14ac:dyDescent="0.25">
      <c r="A52" s="25" t="s">
        <v>134</v>
      </c>
      <c r="B52" s="26">
        <f>Vendas!C38</f>
        <v>2</v>
      </c>
      <c r="C52" s="39">
        <f>Vendas!D38</f>
        <v>6</v>
      </c>
      <c r="D52" s="39">
        <f>B52*C52</f>
        <v>12</v>
      </c>
      <c r="E52" s="27">
        <f t="shared" ref="E52:E80" si="21">D52/$D$131</f>
        <v>3.0910109537700674E-4</v>
      </c>
      <c r="F52" s="50">
        <v>3.23</v>
      </c>
      <c r="G52" s="51">
        <f t="shared" ref="G52:G80" si="22">B52*F52</f>
        <v>6.46</v>
      </c>
      <c r="H52" s="51">
        <f t="shared" ref="H52:H80" si="23">D52-G52</f>
        <v>5.54</v>
      </c>
      <c r="I52" s="27">
        <f t="shared" ref="I52:I80" si="24">H52/$H$131</f>
        <v>5.225454629487128E-4</v>
      </c>
      <c r="J52" s="39">
        <f t="shared" ref="J52:J80" si="25">H52/B52</f>
        <v>2.77</v>
      </c>
      <c r="K52" s="27">
        <f t="shared" ref="K52:K80" si="26">(D52/G52)-100%</f>
        <v>0.85758513931888536</v>
      </c>
      <c r="L52" s="27">
        <f t="shared" ref="L52:L80" si="27">H52/(D52+G52)</f>
        <v>0.30010834236186346</v>
      </c>
      <c r="M52" s="64"/>
      <c r="N52" s="64"/>
      <c r="O52" s="64"/>
      <c r="P52" s="64"/>
      <c r="Q52" s="64"/>
      <c r="R52" s="64"/>
      <c r="S52" s="64"/>
      <c r="T52" s="64"/>
    </row>
    <row r="53" spans="1:20" x14ac:dyDescent="0.25">
      <c r="A53" s="25" t="s">
        <v>142</v>
      </c>
      <c r="B53" s="26">
        <f>Vendas!C39</f>
        <v>7</v>
      </c>
      <c r="C53" s="39">
        <f>Vendas!D39</f>
        <v>5</v>
      </c>
      <c r="D53" s="39">
        <f t="shared" ref="D53:D80" si="28">B53*C53</f>
        <v>35</v>
      </c>
      <c r="E53" s="27">
        <f t="shared" si="21"/>
        <v>9.0154486151626967E-4</v>
      </c>
      <c r="F53" s="50">
        <v>2.4900000000000002</v>
      </c>
      <c r="G53" s="51">
        <f t="shared" si="22"/>
        <v>17.43</v>
      </c>
      <c r="H53" s="51">
        <f t="shared" si="23"/>
        <v>17.57</v>
      </c>
      <c r="I53" s="27">
        <f t="shared" si="24"/>
        <v>1.6572425602904123E-3</v>
      </c>
      <c r="J53" s="39">
        <f t="shared" si="25"/>
        <v>2.5100000000000002</v>
      </c>
      <c r="K53" s="27">
        <f t="shared" si="26"/>
        <v>1.0080321285140563</v>
      </c>
      <c r="L53" s="27">
        <f t="shared" si="27"/>
        <v>0.33511348464619495</v>
      </c>
      <c r="M53" s="64"/>
      <c r="N53" s="64"/>
      <c r="O53" s="64"/>
      <c r="P53" s="64"/>
      <c r="Q53" s="64"/>
      <c r="R53" s="64"/>
      <c r="S53" s="64"/>
      <c r="T53" s="64"/>
    </row>
    <row r="54" spans="1:20" x14ac:dyDescent="0.25">
      <c r="A54" s="25" t="s">
        <v>143</v>
      </c>
      <c r="B54" s="26">
        <f>Vendas!C40</f>
        <v>11</v>
      </c>
      <c r="C54" s="39">
        <f>Vendas!D40</f>
        <v>5</v>
      </c>
      <c r="D54" s="39">
        <f t="shared" si="28"/>
        <v>55</v>
      </c>
      <c r="E54" s="27">
        <f t="shared" si="21"/>
        <v>1.4167133538112808E-3</v>
      </c>
      <c r="F54" s="50">
        <f>Compras!H58</f>
        <v>2.15</v>
      </c>
      <c r="G54" s="51">
        <f t="shared" si="22"/>
        <v>23.65</v>
      </c>
      <c r="H54" s="51">
        <f t="shared" si="23"/>
        <v>31.35</v>
      </c>
      <c r="I54" s="27">
        <f t="shared" si="24"/>
        <v>2.9570036576610373E-3</v>
      </c>
      <c r="J54" s="39">
        <f t="shared" si="25"/>
        <v>2.85</v>
      </c>
      <c r="K54" s="27">
        <f t="shared" si="26"/>
        <v>1.3255813953488373</v>
      </c>
      <c r="L54" s="27">
        <f t="shared" si="27"/>
        <v>0.39860139860139859</v>
      </c>
      <c r="M54" s="64"/>
      <c r="N54" s="64"/>
      <c r="O54" s="64"/>
      <c r="P54" s="64"/>
      <c r="Q54" s="64"/>
      <c r="R54" s="64"/>
      <c r="S54" s="64"/>
      <c r="T54" s="64"/>
    </row>
    <row r="55" spans="1:20" x14ac:dyDescent="0.25">
      <c r="A55" s="25" t="s">
        <v>144</v>
      </c>
      <c r="B55" s="26">
        <f>Vendas!C41</f>
        <v>15</v>
      </c>
      <c r="C55" s="39">
        <f>Vendas!D41</f>
        <v>5</v>
      </c>
      <c r="D55" s="39">
        <f t="shared" si="28"/>
        <v>75</v>
      </c>
      <c r="E55" s="27">
        <f t="shared" si="21"/>
        <v>1.9318818461062921E-3</v>
      </c>
      <c r="F55" s="50">
        <f>Compras!L61</f>
        <v>2.4899999999999998</v>
      </c>
      <c r="G55" s="51">
        <f t="shared" si="22"/>
        <v>37.349999999999994</v>
      </c>
      <c r="H55" s="51">
        <f t="shared" si="23"/>
        <v>37.650000000000006</v>
      </c>
      <c r="I55" s="27">
        <f t="shared" si="24"/>
        <v>3.5512340577651697E-3</v>
      </c>
      <c r="J55" s="39">
        <f t="shared" si="25"/>
        <v>2.5100000000000002</v>
      </c>
      <c r="K55" s="27">
        <f t="shared" si="26"/>
        <v>1.0080321285140563</v>
      </c>
      <c r="L55" s="27">
        <f t="shared" si="27"/>
        <v>0.335113484646195</v>
      </c>
      <c r="M55" s="64"/>
      <c r="N55" s="64"/>
      <c r="O55" s="64"/>
      <c r="P55" s="64"/>
      <c r="Q55" s="64"/>
      <c r="R55" s="64"/>
      <c r="S55" s="64"/>
      <c r="T55" s="64"/>
    </row>
    <row r="56" spans="1:20" x14ac:dyDescent="0.25">
      <c r="A56" s="25" t="s">
        <v>145</v>
      </c>
      <c r="B56" s="26">
        <f>Vendas!C42</f>
        <v>5</v>
      </c>
      <c r="C56" s="39">
        <f>Vendas!D42</f>
        <v>5</v>
      </c>
      <c r="D56" s="39">
        <f t="shared" si="28"/>
        <v>25</v>
      </c>
      <c r="E56" s="27">
        <f t="shared" si="21"/>
        <v>6.4396061536876404E-4</v>
      </c>
      <c r="F56" s="50">
        <f>Compras!H62</f>
        <v>1.99</v>
      </c>
      <c r="G56" s="51">
        <f t="shared" si="22"/>
        <v>9.9499999999999993</v>
      </c>
      <c r="H56" s="51">
        <f t="shared" si="23"/>
        <v>15.05</v>
      </c>
      <c r="I56" s="27">
        <f t="shared" si="24"/>
        <v>1.4195504002487596E-3</v>
      </c>
      <c r="J56" s="39">
        <f t="shared" si="25"/>
        <v>3.0100000000000002</v>
      </c>
      <c r="K56" s="27">
        <f t="shared" si="26"/>
        <v>1.512562814070352</v>
      </c>
      <c r="L56" s="27">
        <f t="shared" si="27"/>
        <v>0.43061516452074389</v>
      </c>
      <c r="M56" s="64"/>
      <c r="N56" s="64"/>
      <c r="O56" s="64"/>
      <c r="P56" s="64"/>
      <c r="Q56" s="64"/>
      <c r="R56" s="64"/>
      <c r="S56" s="64"/>
      <c r="T56" s="64"/>
    </row>
    <row r="57" spans="1:20" x14ac:dyDescent="0.25">
      <c r="A57" s="25" t="s">
        <v>146</v>
      </c>
      <c r="B57" s="26">
        <f>Vendas!C43</f>
        <v>9</v>
      </c>
      <c r="C57" s="39">
        <f>Vendas!D43</f>
        <v>3</v>
      </c>
      <c r="D57" s="39">
        <f t="shared" si="28"/>
        <v>27</v>
      </c>
      <c r="E57" s="27">
        <f t="shared" si="21"/>
        <v>6.9547746459826514E-4</v>
      </c>
      <c r="F57" s="50">
        <f>Compras!H63</f>
        <v>1.1499999999999999</v>
      </c>
      <c r="G57" s="51">
        <f t="shared" si="22"/>
        <v>10.35</v>
      </c>
      <c r="H57" s="51">
        <f t="shared" si="23"/>
        <v>16.649999999999999</v>
      </c>
      <c r="I57" s="27">
        <f t="shared" si="24"/>
        <v>1.5704660574180627E-3</v>
      </c>
      <c r="J57" s="39">
        <f t="shared" si="25"/>
        <v>1.8499999999999999</v>
      </c>
      <c r="K57" s="27">
        <f t="shared" si="26"/>
        <v>1.6086956521739131</v>
      </c>
      <c r="L57" s="27">
        <f t="shared" si="27"/>
        <v>0.44578313253012042</v>
      </c>
      <c r="M57" s="64"/>
      <c r="N57" s="64"/>
      <c r="O57" s="64"/>
      <c r="P57" s="64"/>
      <c r="Q57" s="64"/>
      <c r="R57" s="64"/>
      <c r="S57" s="64"/>
      <c r="T57" s="64"/>
    </row>
    <row r="58" spans="1:20" x14ac:dyDescent="0.25">
      <c r="A58" s="25" t="s">
        <v>147</v>
      </c>
      <c r="B58" s="26">
        <f>Vendas!C44</f>
        <v>2</v>
      </c>
      <c r="C58" s="39">
        <f>Vendas!D44</f>
        <v>3</v>
      </c>
      <c r="D58" s="39">
        <f t="shared" si="28"/>
        <v>6</v>
      </c>
      <c r="E58" s="27">
        <f t="shared" si="21"/>
        <v>1.5455054768850337E-4</v>
      </c>
      <c r="F58" s="50">
        <f>Compras!H64</f>
        <v>1.2</v>
      </c>
      <c r="G58" s="51">
        <f t="shared" si="22"/>
        <v>2.4</v>
      </c>
      <c r="H58" s="51">
        <f t="shared" si="23"/>
        <v>3.6</v>
      </c>
      <c r="I58" s="27">
        <f t="shared" si="24"/>
        <v>3.3956022863093253E-4</v>
      </c>
      <c r="J58" s="39">
        <f t="shared" si="25"/>
        <v>1.8</v>
      </c>
      <c r="K58" s="27">
        <f t="shared" si="26"/>
        <v>1.5</v>
      </c>
      <c r="L58" s="27">
        <f t="shared" si="27"/>
        <v>0.42857142857142855</v>
      </c>
      <c r="M58" s="64"/>
      <c r="N58" s="64"/>
      <c r="O58" s="64"/>
      <c r="P58" s="64"/>
      <c r="Q58" s="64"/>
      <c r="R58" s="64"/>
      <c r="S58" s="64"/>
      <c r="T58" s="64"/>
    </row>
    <row r="59" spans="1:20" x14ac:dyDescent="0.25">
      <c r="A59" s="25" t="s">
        <v>154</v>
      </c>
      <c r="B59" s="26">
        <f>Vendas!C45</f>
        <v>4</v>
      </c>
      <c r="C59" s="39">
        <f>Vendas!D45</f>
        <v>6</v>
      </c>
      <c r="D59" s="39">
        <f t="shared" si="28"/>
        <v>24</v>
      </c>
      <c r="E59" s="27">
        <f t="shared" si="21"/>
        <v>6.1820219075401348E-4</v>
      </c>
      <c r="F59" s="50">
        <v>4.29</v>
      </c>
      <c r="G59" s="51">
        <f t="shared" si="22"/>
        <v>17.16</v>
      </c>
      <c r="H59" s="51">
        <f t="shared" si="23"/>
        <v>6.84</v>
      </c>
      <c r="I59" s="27">
        <f t="shared" si="24"/>
        <v>6.4516443439877177E-4</v>
      </c>
      <c r="J59" s="39">
        <f t="shared" si="25"/>
        <v>1.71</v>
      </c>
      <c r="K59" s="27">
        <f t="shared" si="26"/>
        <v>0.39860139860139854</v>
      </c>
      <c r="L59" s="27">
        <f t="shared" si="27"/>
        <v>0.16618075801749271</v>
      </c>
      <c r="M59" s="64"/>
      <c r="N59" s="64"/>
      <c r="O59" s="64"/>
      <c r="P59" s="64"/>
      <c r="Q59" s="64"/>
      <c r="R59" s="64"/>
      <c r="S59" s="64"/>
      <c r="T59" s="64"/>
    </row>
    <row r="60" spans="1:20" x14ac:dyDescent="0.25">
      <c r="A60" s="25" t="s">
        <v>162</v>
      </c>
      <c r="B60" s="26">
        <f>Vendas!C46</f>
        <v>8</v>
      </c>
      <c r="C60" s="39">
        <f>Vendas!D46</f>
        <v>5</v>
      </c>
      <c r="D60" s="39">
        <f t="shared" si="28"/>
        <v>40</v>
      </c>
      <c r="E60" s="27">
        <f t="shared" si="21"/>
        <v>1.0303369845900225E-3</v>
      </c>
      <c r="F60" s="50">
        <v>2.79</v>
      </c>
      <c r="G60" s="51">
        <f t="shared" si="22"/>
        <v>22.32</v>
      </c>
      <c r="H60" s="51">
        <f t="shared" si="23"/>
        <v>17.68</v>
      </c>
      <c r="I60" s="27">
        <f t="shared" si="24"/>
        <v>1.6676180117208019E-3</v>
      </c>
      <c r="J60" s="39">
        <f t="shared" si="25"/>
        <v>2.21</v>
      </c>
      <c r="K60" s="27">
        <f t="shared" si="26"/>
        <v>0.79211469534050183</v>
      </c>
      <c r="L60" s="27">
        <f t="shared" si="27"/>
        <v>0.28369704749679076</v>
      </c>
      <c r="M60" s="64"/>
      <c r="N60" s="64"/>
      <c r="O60" s="64"/>
      <c r="P60" s="64"/>
      <c r="Q60" s="64"/>
      <c r="R60" s="64"/>
      <c r="S60" s="64"/>
      <c r="T60" s="64"/>
    </row>
    <row r="61" spans="1:20" x14ac:dyDescent="0.25">
      <c r="A61" s="25" t="s">
        <v>163</v>
      </c>
      <c r="B61" s="26">
        <f>Vendas!C47</f>
        <v>9</v>
      </c>
      <c r="C61" s="39">
        <f>Vendas!D47</f>
        <v>5</v>
      </c>
      <c r="D61" s="39">
        <f t="shared" si="28"/>
        <v>45</v>
      </c>
      <c r="E61" s="27">
        <f t="shared" si="21"/>
        <v>1.1591291076637753E-3</v>
      </c>
      <c r="F61" s="50">
        <v>2.79</v>
      </c>
      <c r="G61" s="51">
        <f t="shared" si="22"/>
        <v>25.11</v>
      </c>
      <c r="H61" s="51">
        <f t="shared" si="23"/>
        <v>19.89</v>
      </c>
      <c r="I61" s="27">
        <f t="shared" si="24"/>
        <v>1.8760702631859022E-3</v>
      </c>
      <c r="J61" s="39">
        <f t="shared" si="25"/>
        <v>2.21</v>
      </c>
      <c r="K61" s="27">
        <f t="shared" si="26"/>
        <v>0.79211469534050183</v>
      </c>
      <c r="L61" s="27">
        <f t="shared" si="27"/>
        <v>0.28369704749679076</v>
      </c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25" t="s">
        <v>170</v>
      </c>
      <c r="B62" s="26">
        <f>Vendas!C48</f>
        <v>1</v>
      </c>
      <c r="C62" s="39">
        <f>Vendas!D48</f>
        <v>10</v>
      </c>
      <c r="D62" s="39">
        <f t="shared" si="28"/>
        <v>10</v>
      </c>
      <c r="E62" s="27">
        <f t="shared" si="21"/>
        <v>2.5758424614750564E-4</v>
      </c>
      <c r="F62" s="50">
        <v>6.58</v>
      </c>
      <c r="G62" s="51">
        <f t="shared" si="22"/>
        <v>6.58</v>
      </c>
      <c r="H62" s="51">
        <f t="shared" si="23"/>
        <v>3.42</v>
      </c>
      <c r="I62" s="27">
        <f t="shared" si="24"/>
        <v>3.2258221719938589E-4</v>
      </c>
      <c r="J62" s="39">
        <f t="shared" si="25"/>
        <v>3.42</v>
      </c>
      <c r="K62" s="27">
        <f t="shared" si="26"/>
        <v>0.51975683890577495</v>
      </c>
      <c r="L62" s="27">
        <f t="shared" si="27"/>
        <v>0.20627261761158022</v>
      </c>
      <c r="M62" s="64"/>
      <c r="N62" s="64"/>
      <c r="O62" s="64"/>
      <c r="P62" s="64"/>
      <c r="Q62" s="64"/>
      <c r="R62" s="64"/>
      <c r="S62" s="64"/>
      <c r="T62" s="64"/>
    </row>
    <row r="63" spans="1:20" x14ac:dyDescent="0.25">
      <c r="A63" s="25" t="s">
        <v>177</v>
      </c>
      <c r="B63" s="26">
        <f>Vendas!C49</f>
        <v>1</v>
      </c>
      <c r="C63" s="39">
        <f>Vendas!D49</f>
        <v>5</v>
      </c>
      <c r="D63" s="39">
        <f t="shared" si="28"/>
        <v>5</v>
      </c>
      <c r="E63" s="27">
        <f t="shared" si="21"/>
        <v>1.2879212307375282E-4</v>
      </c>
      <c r="F63" s="50">
        <v>1.71</v>
      </c>
      <c r="G63" s="51">
        <f t="shared" si="22"/>
        <v>1.71</v>
      </c>
      <c r="H63" s="51">
        <f t="shared" si="23"/>
        <v>3.29</v>
      </c>
      <c r="I63" s="27">
        <f t="shared" si="24"/>
        <v>3.1032032005437997E-4</v>
      </c>
      <c r="J63" s="39">
        <f t="shared" si="25"/>
        <v>3.29</v>
      </c>
      <c r="K63" s="27">
        <f t="shared" si="26"/>
        <v>1.9239766081871346</v>
      </c>
      <c r="L63" s="27">
        <f t="shared" si="27"/>
        <v>0.49031296572280181</v>
      </c>
      <c r="M63" s="64"/>
      <c r="N63" s="64"/>
      <c r="O63" s="64"/>
      <c r="P63" s="64"/>
      <c r="Q63" s="64"/>
      <c r="R63" s="64"/>
      <c r="S63" s="64"/>
      <c r="T63" s="64"/>
    </row>
    <row r="64" spans="1:20" x14ac:dyDescent="0.25">
      <c r="A64" s="25" t="s">
        <v>185</v>
      </c>
      <c r="B64" s="26">
        <f>Vendas!C50</f>
        <v>8</v>
      </c>
      <c r="C64" s="39">
        <f>Vendas!D50</f>
        <v>4</v>
      </c>
      <c r="D64" s="39">
        <f t="shared" si="28"/>
        <v>32</v>
      </c>
      <c r="E64" s="27">
        <f t="shared" si="21"/>
        <v>8.2426958767201801E-4</v>
      </c>
      <c r="F64" s="50">
        <v>1.36</v>
      </c>
      <c r="G64" s="51">
        <f t="shared" si="22"/>
        <v>10.88</v>
      </c>
      <c r="H64" s="51">
        <f t="shared" si="23"/>
        <v>21.119999999999997</v>
      </c>
      <c r="I64" s="27">
        <f t="shared" si="24"/>
        <v>1.9920866746348039E-3</v>
      </c>
      <c r="J64" s="39">
        <f t="shared" si="25"/>
        <v>2.6399999999999997</v>
      </c>
      <c r="K64" s="27">
        <f t="shared" si="26"/>
        <v>1.9411764705882351</v>
      </c>
      <c r="L64" s="27">
        <f t="shared" si="27"/>
        <v>0.49253731343283574</v>
      </c>
      <c r="M64" s="64"/>
      <c r="N64" s="64"/>
      <c r="O64" s="64"/>
      <c r="P64" s="64"/>
      <c r="Q64" s="64"/>
      <c r="R64" s="64"/>
      <c r="S64" s="64"/>
      <c r="T64" s="64"/>
    </row>
    <row r="65" spans="1:20" x14ac:dyDescent="0.25">
      <c r="A65" s="25" t="s">
        <v>186</v>
      </c>
      <c r="B65" s="26">
        <f>Vendas!C51</f>
        <v>14</v>
      </c>
      <c r="C65" s="39">
        <f>Vendas!D51</f>
        <v>4</v>
      </c>
      <c r="D65" s="39">
        <f t="shared" si="28"/>
        <v>56</v>
      </c>
      <c r="E65" s="27">
        <f t="shared" si="21"/>
        <v>1.4424717784260314E-3</v>
      </c>
      <c r="F65" s="50">
        <v>1.36</v>
      </c>
      <c r="G65" s="51">
        <f t="shared" si="22"/>
        <v>19.040000000000003</v>
      </c>
      <c r="H65" s="51">
        <f t="shared" si="23"/>
        <v>36.959999999999994</v>
      </c>
      <c r="I65" s="27">
        <f t="shared" si="24"/>
        <v>3.4861516806109064E-3</v>
      </c>
      <c r="J65" s="39">
        <f t="shared" si="25"/>
        <v>2.6399999999999997</v>
      </c>
      <c r="K65" s="27">
        <f t="shared" si="26"/>
        <v>1.9411764705882351</v>
      </c>
      <c r="L65" s="27">
        <f t="shared" si="27"/>
        <v>0.49253731343283569</v>
      </c>
      <c r="M65" s="64"/>
      <c r="N65" s="64"/>
      <c r="O65" s="64"/>
      <c r="P65" s="64"/>
      <c r="Q65" s="64"/>
      <c r="R65" s="64"/>
      <c r="S65" s="64"/>
      <c r="T65" s="64"/>
    </row>
    <row r="66" spans="1:20" x14ac:dyDescent="0.25">
      <c r="A66" s="25" t="s">
        <v>187</v>
      </c>
      <c r="B66" s="26">
        <f>Vendas!C52</f>
        <v>5</v>
      </c>
      <c r="C66" s="39">
        <f>Vendas!D52</f>
        <v>4</v>
      </c>
      <c r="D66" s="39">
        <f t="shared" si="28"/>
        <v>20</v>
      </c>
      <c r="E66" s="27">
        <f t="shared" si="21"/>
        <v>5.1516849229501127E-4</v>
      </c>
      <c r="F66" s="50">
        <v>1.36</v>
      </c>
      <c r="G66" s="51">
        <f t="shared" si="22"/>
        <v>6.8000000000000007</v>
      </c>
      <c r="H66" s="51">
        <f t="shared" si="23"/>
        <v>13.2</v>
      </c>
      <c r="I66" s="27">
        <f t="shared" si="24"/>
        <v>1.2450541716467524E-3</v>
      </c>
      <c r="J66" s="39">
        <f t="shared" si="25"/>
        <v>2.6399999999999997</v>
      </c>
      <c r="K66" s="27">
        <f t="shared" si="26"/>
        <v>1.9411764705882351</v>
      </c>
      <c r="L66" s="27">
        <f t="shared" si="27"/>
        <v>0.4925373134328358</v>
      </c>
      <c r="M66" s="64"/>
      <c r="N66" s="64"/>
      <c r="O66" s="64"/>
      <c r="P66" s="64"/>
      <c r="Q66" s="64"/>
      <c r="R66" s="64"/>
      <c r="S66" s="64"/>
      <c r="T66" s="64"/>
    </row>
    <row r="67" spans="1:20" x14ac:dyDescent="0.25">
      <c r="A67" s="25" t="s">
        <v>188</v>
      </c>
      <c r="B67" s="26">
        <f>Vendas!C53</f>
        <v>15</v>
      </c>
      <c r="C67" s="39">
        <f>Vendas!D53</f>
        <v>4</v>
      </c>
      <c r="D67" s="39">
        <f t="shared" si="28"/>
        <v>60</v>
      </c>
      <c r="E67" s="27">
        <f t="shared" si="21"/>
        <v>1.5455054768850338E-3</v>
      </c>
      <c r="F67" s="50">
        <v>1.36</v>
      </c>
      <c r="G67" s="51">
        <f t="shared" si="22"/>
        <v>20.400000000000002</v>
      </c>
      <c r="H67" s="51">
        <f t="shared" si="23"/>
        <v>39.599999999999994</v>
      </c>
      <c r="I67" s="27">
        <f t="shared" si="24"/>
        <v>3.7351625149402569E-3</v>
      </c>
      <c r="J67" s="39">
        <f t="shared" si="25"/>
        <v>2.6399999999999997</v>
      </c>
      <c r="K67" s="27">
        <f t="shared" si="26"/>
        <v>1.9411764705882351</v>
      </c>
      <c r="L67" s="27">
        <f t="shared" si="27"/>
        <v>0.49253731343283569</v>
      </c>
      <c r="M67" s="64"/>
      <c r="N67" s="64"/>
      <c r="O67" s="64"/>
      <c r="P67" s="64"/>
      <c r="Q67" s="64"/>
      <c r="R67" s="64"/>
      <c r="S67" s="64"/>
      <c r="T67" s="64"/>
    </row>
    <row r="68" spans="1:20" x14ac:dyDescent="0.25">
      <c r="A68" s="25" t="s">
        <v>189</v>
      </c>
      <c r="B68" s="26">
        <f>Vendas!C54</f>
        <v>27</v>
      </c>
      <c r="C68" s="39">
        <f>Vendas!D54</f>
        <v>4</v>
      </c>
      <c r="D68" s="39">
        <f t="shared" si="28"/>
        <v>108</v>
      </c>
      <c r="E68" s="27">
        <f t="shared" si="21"/>
        <v>2.7819098583930606E-3</v>
      </c>
      <c r="F68" s="50">
        <f>Compras!H65</f>
        <v>1.33</v>
      </c>
      <c r="G68" s="51">
        <f t="shared" si="22"/>
        <v>35.910000000000004</v>
      </c>
      <c r="H68" s="51">
        <f t="shared" si="23"/>
        <v>72.09</v>
      </c>
      <c r="I68" s="27">
        <f t="shared" si="24"/>
        <v>6.7996935783344236E-3</v>
      </c>
      <c r="J68" s="39">
        <f t="shared" si="25"/>
        <v>2.67</v>
      </c>
      <c r="K68" s="27">
        <f t="shared" si="26"/>
        <v>2.007518796992481</v>
      </c>
      <c r="L68" s="27">
        <f t="shared" si="27"/>
        <v>0.50093808630393999</v>
      </c>
      <c r="M68" s="64"/>
      <c r="N68" s="64"/>
      <c r="O68" s="64"/>
      <c r="P68" s="64"/>
      <c r="Q68" s="64"/>
      <c r="R68" s="64"/>
      <c r="S68" s="64"/>
      <c r="T68" s="64"/>
    </row>
    <row r="69" spans="1:20" x14ac:dyDescent="0.25">
      <c r="A69" s="25" t="s">
        <v>190</v>
      </c>
      <c r="B69" s="26">
        <f>Vendas!C55</f>
        <v>9</v>
      </c>
      <c r="C69" s="39">
        <f>Vendas!D55</f>
        <v>4</v>
      </c>
      <c r="D69" s="39">
        <f t="shared" si="28"/>
        <v>36</v>
      </c>
      <c r="E69" s="27">
        <f t="shared" si="21"/>
        <v>9.2730328613102023E-4</v>
      </c>
      <c r="F69" s="50">
        <v>1.36</v>
      </c>
      <c r="G69" s="51">
        <f t="shared" si="22"/>
        <v>12.24</v>
      </c>
      <c r="H69" s="51">
        <f t="shared" si="23"/>
        <v>23.759999999999998</v>
      </c>
      <c r="I69" s="27">
        <f t="shared" si="24"/>
        <v>2.2410975089641543E-3</v>
      </c>
      <c r="J69" s="39">
        <f t="shared" si="25"/>
        <v>2.6399999999999997</v>
      </c>
      <c r="K69" s="27">
        <f t="shared" si="26"/>
        <v>1.9411764705882351</v>
      </c>
      <c r="L69" s="27">
        <f t="shared" si="27"/>
        <v>0.49253731343283574</v>
      </c>
      <c r="M69" s="64"/>
      <c r="N69" s="64"/>
      <c r="O69" s="64"/>
      <c r="P69" s="64"/>
      <c r="Q69" s="64"/>
      <c r="R69" s="64"/>
      <c r="S69" s="64"/>
      <c r="T69" s="64"/>
    </row>
    <row r="70" spans="1:20" x14ac:dyDescent="0.25">
      <c r="A70" s="25" t="s">
        <v>196</v>
      </c>
      <c r="B70" s="26">
        <f>Vendas!C56</f>
        <v>7</v>
      </c>
      <c r="C70" s="39">
        <f>Vendas!D56</f>
        <v>7</v>
      </c>
      <c r="D70" s="39">
        <f t="shared" si="28"/>
        <v>49</v>
      </c>
      <c r="E70" s="27">
        <f t="shared" si="21"/>
        <v>1.2621628061227775E-3</v>
      </c>
      <c r="F70" s="50">
        <f>Compras!H66</f>
        <v>3.6916666666666664</v>
      </c>
      <c r="G70" s="51">
        <f t="shared" si="22"/>
        <v>25.841666666666665</v>
      </c>
      <c r="H70" s="51">
        <f t="shared" si="23"/>
        <v>23.158333333333335</v>
      </c>
      <c r="I70" s="27">
        <f t="shared" si="24"/>
        <v>2.1843469337161146E-3</v>
      </c>
      <c r="J70" s="39">
        <f t="shared" si="25"/>
        <v>3.3083333333333336</v>
      </c>
      <c r="K70" s="27">
        <f t="shared" si="26"/>
        <v>0.8961625282167045</v>
      </c>
      <c r="L70" s="27">
        <f t="shared" si="27"/>
        <v>0.30943102104442716</v>
      </c>
      <c r="M70" s="64"/>
      <c r="N70" s="64"/>
      <c r="O70" s="64"/>
      <c r="P70" s="64"/>
      <c r="Q70" s="64"/>
      <c r="R70" s="64"/>
      <c r="S70" s="64"/>
      <c r="T70" s="64"/>
    </row>
    <row r="71" spans="1:20" x14ac:dyDescent="0.25">
      <c r="A71" s="25" t="s">
        <v>197</v>
      </c>
      <c r="B71" s="26">
        <f>Vendas!C57</f>
        <v>6</v>
      </c>
      <c r="C71" s="39">
        <f>Vendas!D57</f>
        <v>7</v>
      </c>
      <c r="D71" s="39">
        <f t="shared" si="28"/>
        <v>42</v>
      </c>
      <c r="E71" s="27">
        <f t="shared" si="21"/>
        <v>1.0818538338195237E-3</v>
      </c>
      <c r="F71" s="50">
        <v>3.74</v>
      </c>
      <c r="G71" s="51">
        <f t="shared" si="22"/>
        <v>22.44</v>
      </c>
      <c r="H71" s="51">
        <f t="shared" si="23"/>
        <v>19.559999999999999</v>
      </c>
      <c r="I71" s="27">
        <f t="shared" si="24"/>
        <v>1.8449439088947331E-3</v>
      </c>
      <c r="J71" s="39">
        <f t="shared" si="25"/>
        <v>3.26</v>
      </c>
      <c r="K71" s="27">
        <f t="shared" si="26"/>
        <v>0.87165775401069512</v>
      </c>
      <c r="L71" s="27">
        <f t="shared" si="27"/>
        <v>0.30353817504655495</v>
      </c>
      <c r="M71" s="64"/>
      <c r="N71" s="64"/>
      <c r="O71" s="64"/>
      <c r="P71" s="64"/>
      <c r="Q71" s="64"/>
      <c r="R71" s="64"/>
      <c r="S71" s="64"/>
      <c r="T71" s="64"/>
    </row>
    <row r="72" spans="1:20" x14ac:dyDescent="0.25">
      <c r="A72" s="25" t="s">
        <v>212</v>
      </c>
      <c r="B72" s="26">
        <f>Vendas!C58</f>
        <v>4</v>
      </c>
      <c r="C72" s="39">
        <f>Vendas!D58</f>
        <v>4.5</v>
      </c>
      <c r="D72" s="39">
        <f t="shared" si="28"/>
        <v>18</v>
      </c>
      <c r="E72" s="27">
        <f t="shared" si="21"/>
        <v>4.6365164306551011E-4</v>
      </c>
      <c r="F72" s="50">
        <f>Compras!H67</f>
        <v>2.89</v>
      </c>
      <c r="G72" s="51">
        <f t="shared" si="22"/>
        <v>11.56</v>
      </c>
      <c r="H72" s="51">
        <f t="shared" si="23"/>
        <v>6.4399999999999995</v>
      </c>
      <c r="I72" s="27">
        <f t="shared" si="24"/>
        <v>6.074355201064459E-4</v>
      </c>
      <c r="J72" s="39">
        <f t="shared" si="25"/>
        <v>1.6099999999999999</v>
      </c>
      <c r="K72" s="27">
        <f t="shared" si="26"/>
        <v>0.55709342560553621</v>
      </c>
      <c r="L72" s="27">
        <f t="shared" si="27"/>
        <v>0.21786197564276044</v>
      </c>
      <c r="M72" s="64"/>
      <c r="N72" s="64"/>
      <c r="O72" s="64"/>
      <c r="P72" s="64"/>
      <c r="Q72" s="64"/>
      <c r="R72" s="64"/>
      <c r="S72" s="64"/>
      <c r="T72" s="64"/>
    </row>
    <row r="73" spans="1:20" x14ac:dyDescent="0.25">
      <c r="A73" s="25" t="s">
        <v>222</v>
      </c>
      <c r="B73" s="26">
        <f>Vendas!C59</f>
        <v>7</v>
      </c>
      <c r="C73" s="39">
        <f>Vendas!D59</f>
        <v>13</v>
      </c>
      <c r="D73" s="39">
        <f t="shared" si="28"/>
        <v>91</v>
      </c>
      <c r="E73" s="27">
        <f t="shared" si="21"/>
        <v>2.344016639942301E-3</v>
      </c>
      <c r="F73" s="50">
        <v>5.12</v>
      </c>
      <c r="G73" s="51">
        <f t="shared" si="22"/>
        <v>35.840000000000003</v>
      </c>
      <c r="H73" s="51">
        <f t="shared" si="23"/>
        <v>55.16</v>
      </c>
      <c r="I73" s="27">
        <f t="shared" si="24"/>
        <v>5.2028172809117324E-3</v>
      </c>
      <c r="J73" s="39">
        <f t="shared" si="25"/>
        <v>7.88</v>
      </c>
      <c r="K73" s="27">
        <f t="shared" si="26"/>
        <v>1.5390624999999996</v>
      </c>
      <c r="L73" s="27">
        <f t="shared" si="27"/>
        <v>0.43487858719646794</v>
      </c>
      <c r="M73" s="64"/>
      <c r="N73" s="64"/>
      <c r="O73" s="64"/>
      <c r="P73" s="64"/>
      <c r="Q73" s="64"/>
      <c r="R73" s="64"/>
      <c r="S73" s="64"/>
      <c r="T73" s="64"/>
    </row>
    <row r="74" spans="1:20" x14ac:dyDescent="0.25">
      <c r="A74" s="25" t="s">
        <v>224</v>
      </c>
      <c r="B74" s="26">
        <f>Vendas!C60</f>
        <v>14</v>
      </c>
      <c r="C74" s="39">
        <f>Vendas!D60</f>
        <v>4</v>
      </c>
      <c r="D74" s="39">
        <f t="shared" si="28"/>
        <v>56</v>
      </c>
      <c r="E74" s="27">
        <f t="shared" si="21"/>
        <v>1.4424717784260314E-3</v>
      </c>
      <c r="F74" s="50">
        <v>1.93</v>
      </c>
      <c r="G74" s="51">
        <f t="shared" si="22"/>
        <v>27.02</v>
      </c>
      <c r="H74" s="51">
        <f t="shared" si="23"/>
        <v>28.98</v>
      </c>
      <c r="I74" s="27">
        <f t="shared" si="24"/>
        <v>2.7334598404790069E-3</v>
      </c>
      <c r="J74" s="39">
        <f t="shared" si="25"/>
        <v>2.0699999999999998</v>
      </c>
      <c r="K74" s="27">
        <f t="shared" si="26"/>
        <v>1.0725388601036268</v>
      </c>
      <c r="L74" s="27">
        <f t="shared" si="27"/>
        <v>0.34907251264755484</v>
      </c>
      <c r="M74" s="64"/>
      <c r="N74" s="64"/>
      <c r="O74" s="64"/>
      <c r="P74" s="64"/>
      <c r="Q74" s="64"/>
      <c r="R74" s="64"/>
      <c r="S74" s="64"/>
      <c r="T74" s="64"/>
    </row>
    <row r="75" spans="1:20" x14ac:dyDescent="0.25">
      <c r="A75" s="25" t="s">
        <v>225</v>
      </c>
      <c r="B75" s="26">
        <f>Vendas!C61</f>
        <v>12</v>
      </c>
      <c r="C75" s="39">
        <f>Vendas!D61</f>
        <v>4</v>
      </c>
      <c r="D75" s="39">
        <f t="shared" si="28"/>
        <v>48</v>
      </c>
      <c r="E75" s="27">
        <f t="shared" si="21"/>
        <v>1.236404381508027E-3</v>
      </c>
      <c r="F75" s="50">
        <f>Compras!H68</f>
        <v>1.89</v>
      </c>
      <c r="G75" s="51">
        <f t="shared" si="22"/>
        <v>22.68</v>
      </c>
      <c r="H75" s="51">
        <f t="shared" si="23"/>
        <v>25.32</v>
      </c>
      <c r="I75" s="27">
        <f t="shared" si="24"/>
        <v>2.3882402747042253E-3</v>
      </c>
      <c r="J75" s="39">
        <f t="shared" si="25"/>
        <v>2.11</v>
      </c>
      <c r="K75" s="27">
        <f t="shared" si="26"/>
        <v>1.1164021164021163</v>
      </c>
      <c r="L75" s="27">
        <f t="shared" si="27"/>
        <v>0.35823429541595925</v>
      </c>
      <c r="M75" s="64"/>
      <c r="N75" s="64"/>
      <c r="O75" s="64"/>
      <c r="P75" s="64"/>
      <c r="Q75" s="64"/>
      <c r="R75" s="64"/>
      <c r="S75" s="64"/>
      <c r="T75" s="64"/>
    </row>
    <row r="76" spans="1:20" x14ac:dyDescent="0.25">
      <c r="A76" s="25" t="s">
        <v>226</v>
      </c>
      <c r="B76" s="26">
        <f>Vendas!C62</f>
        <v>12</v>
      </c>
      <c r="C76" s="39">
        <f>Vendas!D62</f>
        <v>4</v>
      </c>
      <c r="D76" s="39">
        <f t="shared" si="28"/>
        <v>48</v>
      </c>
      <c r="E76" s="27">
        <f t="shared" si="21"/>
        <v>1.236404381508027E-3</v>
      </c>
      <c r="F76" s="50">
        <v>1.93</v>
      </c>
      <c r="G76" s="51">
        <f t="shared" si="22"/>
        <v>23.16</v>
      </c>
      <c r="H76" s="51">
        <f t="shared" si="23"/>
        <v>24.84</v>
      </c>
      <c r="I76" s="27">
        <f t="shared" si="24"/>
        <v>2.3429655775534341E-3</v>
      </c>
      <c r="J76" s="39">
        <f t="shared" si="25"/>
        <v>2.0699999999999998</v>
      </c>
      <c r="K76" s="27">
        <f t="shared" si="26"/>
        <v>1.0725388601036268</v>
      </c>
      <c r="L76" s="27">
        <f t="shared" si="27"/>
        <v>0.34907251264755484</v>
      </c>
      <c r="M76" s="64"/>
      <c r="N76" s="64"/>
      <c r="O76" s="64"/>
      <c r="P76" s="64"/>
      <c r="Q76" s="64"/>
      <c r="R76" s="64"/>
      <c r="S76" s="64"/>
      <c r="T76" s="64"/>
    </row>
    <row r="77" spans="1:20" x14ac:dyDescent="0.25">
      <c r="A77" s="25" t="s">
        <v>227</v>
      </c>
      <c r="B77" s="26">
        <f>Vendas!C63</f>
        <v>30</v>
      </c>
      <c r="C77" s="39">
        <f>Vendas!D63</f>
        <v>4</v>
      </c>
      <c r="D77" s="39">
        <f t="shared" si="28"/>
        <v>120</v>
      </c>
      <c r="E77" s="27">
        <f t="shared" si="21"/>
        <v>3.0910109537700676E-3</v>
      </c>
      <c r="F77" s="50">
        <v>1.93</v>
      </c>
      <c r="G77" s="51">
        <f t="shared" si="22"/>
        <v>57.9</v>
      </c>
      <c r="H77" s="51">
        <f t="shared" si="23"/>
        <v>62.1</v>
      </c>
      <c r="I77" s="27">
        <f t="shared" si="24"/>
        <v>5.8574139438835856E-3</v>
      </c>
      <c r="J77" s="39">
        <f t="shared" si="25"/>
        <v>2.0699999999999998</v>
      </c>
      <c r="K77" s="27">
        <f t="shared" si="26"/>
        <v>1.0725388601036272</v>
      </c>
      <c r="L77" s="27">
        <f t="shared" si="27"/>
        <v>0.34907251264755479</v>
      </c>
      <c r="M77" s="64"/>
      <c r="N77" s="64"/>
      <c r="O77" s="64"/>
      <c r="P77" s="64"/>
      <c r="Q77" s="64"/>
      <c r="R77" s="64"/>
      <c r="S77" s="64"/>
      <c r="T77" s="64"/>
    </row>
    <row r="78" spans="1:20" x14ac:dyDescent="0.25">
      <c r="A78" s="25" t="s">
        <v>228</v>
      </c>
      <c r="B78" s="26">
        <f>Vendas!C64</f>
        <v>53</v>
      </c>
      <c r="C78" s="39">
        <f>Vendas!D64</f>
        <v>4</v>
      </c>
      <c r="D78" s="39">
        <f t="shared" si="28"/>
        <v>212</v>
      </c>
      <c r="E78" s="27">
        <f t="shared" si="21"/>
        <v>5.4607860183271189E-3</v>
      </c>
      <c r="F78" s="50">
        <f>Compras!H69</f>
        <v>1.89</v>
      </c>
      <c r="G78" s="51">
        <f t="shared" si="22"/>
        <v>100.17</v>
      </c>
      <c r="H78" s="51">
        <f t="shared" si="23"/>
        <v>111.83</v>
      </c>
      <c r="I78" s="27">
        <f t="shared" si="24"/>
        <v>1.0548061213276994E-2</v>
      </c>
      <c r="J78" s="39">
        <f t="shared" si="25"/>
        <v>2.11</v>
      </c>
      <c r="K78" s="27">
        <f t="shared" si="26"/>
        <v>1.1164021164021163</v>
      </c>
      <c r="L78" s="27">
        <f t="shared" si="27"/>
        <v>0.35823429541595925</v>
      </c>
      <c r="M78" s="64"/>
      <c r="N78" s="64"/>
      <c r="O78" s="64"/>
      <c r="P78" s="64"/>
      <c r="Q78" s="64"/>
      <c r="R78" s="64"/>
      <c r="S78" s="64"/>
      <c r="T78" s="64"/>
    </row>
    <row r="79" spans="1:20" x14ac:dyDescent="0.25">
      <c r="A79" s="25" t="s">
        <v>229</v>
      </c>
      <c r="B79" s="26">
        <f>Vendas!C65</f>
        <v>1</v>
      </c>
      <c r="C79" s="39">
        <f>Vendas!D65</f>
        <v>4</v>
      </c>
      <c r="D79" s="39">
        <f t="shared" si="28"/>
        <v>4</v>
      </c>
      <c r="E79" s="27">
        <f t="shared" si="21"/>
        <v>1.0303369845900225E-4</v>
      </c>
      <c r="F79" s="50">
        <v>1.93</v>
      </c>
      <c r="G79" s="51">
        <f t="shared" si="22"/>
        <v>1.93</v>
      </c>
      <c r="H79" s="51">
        <f t="shared" si="23"/>
        <v>2.0700000000000003</v>
      </c>
      <c r="I79" s="27">
        <f t="shared" si="24"/>
        <v>1.9524713146278622E-4</v>
      </c>
      <c r="J79" s="39">
        <f t="shared" si="25"/>
        <v>2.0700000000000003</v>
      </c>
      <c r="K79" s="27">
        <f t="shared" si="26"/>
        <v>1.0725388601036272</v>
      </c>
      <c r="L79" s="27">
        <f t="shared" si="27"/>
        <v>0.34907251264755484</v>
      </c>
      <c r="M79" s="64"/>
      <c r="N79" s="64"/>
      <c r="O79" s="64"/>
      <c r="P79" s="64"/>
      <c r="Q79" s="64"/>
      <c r="R79" s="64"/>
      <c r="S79" s="64"/>
      <c r="T79" s="64"/>
    </row>
    <row r="80" spans="1:20" x14ac:dyDescent="0.25">
      <c r="A80" s="25" t="s">
        <v>230</v>
      </c>
      <c r="B80" s="26">
        <f>Vendas!C66</f>
        <v>3</v>
      </c>
      <c r="C80" s="39">
        <f>Vendas!D66</f>
        <v>4</v>
      </c>
      <c r="D80" s="39">
        <f t="shared" si="28"/>
        <v>12</v>
      </c>
      <c r="E80" s="27">
        <f t="shared" si="21"/>
        <v>3.0910109537700674E-4</v>
      </c>
      <c r="F80" s="53">
        <v>1.93</v>
      </c>
      <c r="G80" s="51">
        <f t="shared" si="22"/>
        <v>5.79</v>
      </c>
      <c r="H80" s="51">
        <f t="shared" si="23"/>
        <v>6.21</v>
      </c>
      <c r="I80" s="27">
        <f t="shared" si="24"/>
        <v>5.8574139438835853E-4</v>
      </c>
      <c r="J80" s="39">
        <f t="shared" si="25"/>
        <v>2.0699999999999998</v>
      </c>
      <c r="K80" s="27">
        <f t="shared" si="26"/>
        <v>1.0725388601036268</v>
      </c>
      <c r="L80" s="27">
        <f t="shared" si="27"/>
        <v>0.34907251264755484</v>
      </c>
      <c r="M80" s="64"/>
      <c r="N80" s="64"/>
      <c r="O80" s="64"/>
      <c r="P80" s="64"/>
      <c r="Q80" s="64"/>
      <c r="R80" s="64"/>
      <c r="S80" s="64"/>
      <c r="T80" s="64"/>
    </row>
    <row r="81" spans="1:20" x14ac:dyDescent="0.25">
      <c r="A81" s="29" t="s">
        <v>93</v>
      </c>
      <c r="B81" s="41">
        <f>SUM(B52:B80)</f>
        <v>301</v>
      </c>
      <c r="C81" s="43"/>
      <c r="D81" s="43">
        <f>SUM(D52:D80)</f>
        <v>1371</v>
      </c>
      <c r="E81" s="49">
        <f>SUM(E52:E80)</f>
        <v>3.5314800146823012E-2</v>
      </c>
      <c r="F81" s="57"/>
      <c r="G81" s="58">
        <f>SUM(G52:G80)</f>
        <v>620.0716666666666</v>
      </c>
      <c r="H81" s="58">
        <f>SUM(H52:H80)</f>
        <v>750.92833333333363</v>
      </c>
      <c r="I81" s="49">
        <f>SUM(I52:I80)</f>
        <v>7.0829276820031026E-2</v>
      </c>
      <c r="J81" s="43">
        <f>SUM(J52:J80)</f>
        <v>76.638333333333321</v>
      </c>
      <c r="K81" s="31">
        <f>(D81/G81)-100%</f>
        <v>1.2110347459836635</v>
      </c>
      <c r="L81" s="31">
        <f>H81/(D81+G81)</f>
        <v>0.37714781738142705</v>
      </c>
      <c r="M81" s="64"/>
      <c r="N81" s="64"/>
      <c r="O81" s="64"/>
      <c r="P81" s="64"/>
      <c r="Q81" s="64"/>
      <c r="R81" s="64"/>
      <c r="S81" s="64"/>
      <c r="T81" s="64"/>
    </row>
    <row r="82" spans="1:20" x14ac:dyDescent="0.25">
      <c r="A82" s="16"/>
      <c r="B82" s="16"/>
      <c r="C82" s="16"/>
      <c r="D82" s="16"/>
      <c r="E82" s="48"/>
      <c r="F82" s="54"/>
      <c r="G82" s="56"/>
      <c r="H82" s="33"/>
      <c r="I82" s="16"/>
      <c r="J82" s="16"/>
      <c r="K82" s="16"/>
      <c r="L82" s="16"/>
      <c r="M82" s="64"/>
      <c r="N82" s="64"/>
      <c r="O82" s="64"/>
      <c r="P82" s="64"/>
      <c r="Q82" s="64"/>
      <c r="R82" s="64"/>
      <c r="S82" s="64"/>
      <c r="T82" s="64"/>
    </row>
    <row r="83" spans="1:20" x14ac:dyDescent="0.25">
      <c r="A83" s="29" t="s">
        <v>97</v>
      </c>
      <c r="B83" s="16"/>
      <c r="C83" s="16"/>
      <c r="D83" s="16"/>
      <c r="E83" s="48"/>
      <c r="F83" s="54"/>
      <c r="G83" s="56"/>
      <c r="H83" s="33"/>
      <c r="I83" s="16"/>
      <c r="J83" s="16"/>
      <c r="K83" s="16"/>
      <c r="L83" s="16"/>
      <c r="M83" s="64"/>
      <c r="N83" s="64"/>
      <c r="O83" s="64"/>
      <c r="P83" s="64"/>
      <c r="Q83" s="64"/>
      <c r="R83" s="64"/>
      <c r="S83" s="64"/>
      <c r="T83" s="64"/>
    </row>
    <row r="84" spans="1:20" x14ac:dyDescent="0.25">
      <c r="A84" s="25" t="s">
        <v>192</v>
      </c>
      <c r="B84" s="26">
        <f>Vendas!C67</f>
        <v>21</v>
      </c>
      <c r="C84" s="39">
        <f>Vendas!D67</f>
        <v>10</v>
      </c>
      <c r="D84" s="39">
        <f t="shared" ref="D84" si="29">B84*C84</f>
        <v>210</v>
      </c>
      <c r="E84" s="27">
        <f t="shared" ref="E84:E85" si="30">D84/$D$131</f>
        <v>5.4092691690976183E-3</v>
      </c>
      <c r="F84" s="50">
        <f>Compras!H70</f>
        <v>5.07</v>
      </c>
      <c r="G84" s="51">
        <f t="shared" ref="G84:G85" si="31">B84*F84</f>
        <v>106.47</v>
      </c>
      <c r="H84" s="51">
        <f t="shared" ref="H84:H85" si="32">D84-G84</f>
        <v>103.53</v>
      </c>
      <c r="I84" s="27">
        <f t="shared" ref="I84:I85" si="33">H84/$H$131</f>
        <v>9.7651862417112347E-3</v>
      </c>
      <c r="J84" s="39">
        <f t="shared" ref="J84:J85" si="34">H84/B84</f>
        <v>4.93</v>
      </c>
      <c r="K84" s="27">
        <f t="shared" ref="K84:K85" si="35">(D84/G84)-100%</f>
        <v>0.97238658777120324</v>
      </c>
      <c r="L84" s="27">
        <f t="shared" ref="L84:L85" si="36">H84/(D84+G84)</f>
        <v>0.32714001327140013</v>
      </c>
      <c r="M84" s="64"/>
      <c r="N84" s="64"/>
      <c r="O84" s="64"/>
      <c r="P84" s="64"/>
      <c r="Q84" s="64"/>
      <c r="R84" s="64"/>
      <c r="S84" s="64"/>
      <c r="T84" s="64"/>
    </row>
    <row r="85" spans="1:20" x14ac:dyDescent="0.25">
      <c r="A85" s="25" t="s">
        <v>193</v>
      </c>
      <c r="B85" s="26">
        <f>Vendas!C68</f>
        <v>31</v>
      </c>
      <c r="C85" s="39">
        <f>Vendas!D68</f>
        <v>8</v>
      </c>
      <c r="D85" s="39">
        <f t="shared" ref="D85" si="37">B85*C85</f>
        <v>248</v>
      </c>
      <c r="E85" s="27">
        <f t="shared" si="30"/>
        <v>6.3880893044581397E-3</v>
      </c>
      <c r="F85" s="50">
        <f>Compras!H71</f>
        <v>3.73</v>
      </c>
      <c r="G85" s="51">
        <f t="shared" si="31"/>
        <v>115.63</v>
      </c>
      <c r="H85" s="51">
        <f t="shared" si="32"/>
        <v>132.37</v>
      </c>
      <c r="I85" s="27">
        <f t="shared" si="33"/>
        <v>1.2485440962187927E-2</v>
      </c>
      <c r="J85" s="39">
        <f t="shared" si="34"/>
        <v>4.2700000000000005</v>
      </c>
      <c r="K85" s="27">
        <f t="shared" si="35"/>
        <v>1.1447721179624666</v>
      </c>
      <c r="L85" s="27">
        <f t="shared" si="36"/>
        <v>0.36402387041773232</v>
      </c>
      <c r="M85" s="64"/>
      <c r="N85" s="64"/>
      <c r="O85" s="64"/>
      <c r="P85" s="64"/>
      <c r="Q85" s="64"/>
      <c r="R85" s="64"/>
      <c r="S85" s="64"/>
      <c r="T85" s="64"/>
    </row>
    <row r="86" spans="1:20" x14ac:dyDescent="0.25">
      <c r="A86" s="29" t="s">
        <v>93</v>
      </c>
      <c r="B86" s="30">
        <f>SUM(B84:B85)</f>
        <v>52</v>
      </c>
      <c r="C86" s="30"/>
      <c r="D86" s="40">
        <f>SUM(D84:D85)</f>
        <v>458</v>
      </c>
      <c r="E86" s="31">
        <f>SUM(E84:E85)</f>
        <v>1.1797358473555758E-2</v>
      </c>
      <c r="F86" s="52"/>
      <c r="G86" s="55">
        <f>SUM(G84:G85)</f>
        <v>222.1</v>
      </c>
      <c r="H86" s="55">
        <f>SUM(H84:H85)</f>
        <v>235.9</v>
      </c>
      <c r="I86" s="31">
        <f>SUM(I84:I85)</f>
        <v>2.2250627203899163E-2</v>
      </c>
      <c r="J86" s="40">
        <f>SUM(J84:J85)</f>
        <v>9.1999999999999993</v>
      </c>
      <c r="K86" s="31">
        <f>(D86/G86)-100%</f>
        <v>1.0621341737955876</v>
      </c>
      <c r="L86" s="31">
        <f>H86/(D86+G86)</f>
        <v>0.34686075577121012</v>
      </c>
      <c r="M86" s="64"/>
      <c r="N86" s="64"/>
      <c r="O86" s="64"/>
      <c r="P86" s="64"/>
      <c r="Q86" s="64"/>
      <c r="R86" s="64"/>
      <c r="S86" s="64"/>
      <c r="T86" s="64"/>
    </row>
    <row r="87" spans="1:20" x14ac:dyDescent="0.25">
      <c r="A87" s="16"/>
      <c r="B87" s="16"/>
      <c r="C87" s="16"/>
      <c r="D87" s="16"/>
      <c r="E87" s="48"/>
      <c r="F87" s="54"/>
      <c r="G87" s="56"/>
      <c r="H87" s="33"/>
      <c r="I87" s="16"/>
      <c r="J87" s="16"/>
      <c r="K87" s="16"/>
      <c r="L87" s="16"/>
      <c r="M87" s="64"/>
      <c r="N87" s="64"/>
      <c r="O87" s="64"/>
      <c r="P87" s="64"/>
      <c r="Q87" s="64"/>
      <c r="R87" s="64"/>
      <c r="S87" s="64"/>
      <c r="T87" s="64"/>
    </row>
    <row r="88" spans="1:20" x14ac:dyDescent="0.25">
      <c r="A88" s="29" t="s">
        <v>98</v>
      </c>
      <c r="B88" s="16"/>
      <c r="C88" s="16"/>
      <c r="D88" s="16"/>
      <c r="E88" s="48"/>
      <c r="F88" s="54"/>
      <c r="G88" s="56"/>
      <c r="H88" s="33"/>
      <c r="I88" s="16"/>
      <c r="J88" s="16"/>
      <c r="K88" s="16"/>
      <c r="L88" s="16"/>
      <c r="M88" s="64"/>
      <c r="N88" s="64"/>
      <c r="O88" s="64"/>
      <c r="P88" s="64"/>
      <c r="Q88" s="64"/>
      <c r="R88" s="64"/>
      <c r="S88" s="64"/>
      <c r="T88" s="64"/>
    </row>
    <row r="89" spans="1:20" x14ac:dyDescent="0.25">
      <c r="A89" s="25" t="s">
        <v>139</v>
      </c>
      <c r="B89" s="26">
        <f>Vendas!C69</f>
        <v>5</v>
      </c>
      <c r="C89" s="39">
        <f>Vendas!D69</f>
        <v>12</v>
      </c>
      <c r="D89" s="39">
        <f t="shared" ref="D89:D100" si="38">B89*C89</f>
        <v>60</v>
      </c>
      <c r="E89" s="27">
        <f t="shared" ref="E89:E100" si="39">D89/$D$131</f>
        <v>1.5455054768850338E-3</v>
      </c>
      <c r="F89" s="50">
        <f>Compras!H72</f>
        <v>6.09</v>
      </c>
      <c r="G89" s="51">
        <f t="shared" ref="G89:G100" si="40">B89*F89</f>
        <v>30.45</v>
      </c>
      <c r="H89" s="51">
        <f t="shared" ref="H89:H100" si="41">D89-G89</f>
        <v>29.55</v>
      </c>
      <c r="I89" s="27">
        <f t="shared" ref="I89:I100" si="42">H89/$H$131</f>
        <v>2.7872235433455709E-3</v>
      </c>
      <c r="J89" s="39">
        <f t="shared" ref="J89:J100" si="43">H89/B89</f>
        <v>5.91</v>
      </c>
      <c r="K89" s="27">
        <f t="shared" ref="K89:K100" si="44">(D89/G89)-100%</f>
        <v>0.97044334975369462</v>
      </c>
      <c r="L89" s="27">
        <f t="shared" ref="L89:L100" si="45">H89/(D89+G89)</f>
        <v>0.32669983416252074</v>
      </c>
      <c r="M89" s="64"/>
      <c r="N89" s="64"/>
      <c r="O89" s="64"/>
      <c r="P89" s="64"/>
      <c r="Q89" s="64"/>
      <c r="R89" s="64"/>
      <c r="S89" s="64"/>
      <c r="T89" s="64"/>
    </row>
    <row r="90" spans="1:20" x14ac:dyDescent="0.25">
      <c r="A90" s="25" t="s">
        <v>140</v>
      </c>
      <c r="B90" s="26">
        <f>Vendas!C70</f>
        <v>7</v>
      </c>
      <c r="C90" s="39">
        <f>Vendas!D70</f>
        <v>12</v>
      </c>
      <c r="D90" s="39">
        <f t="shared" si="38"/>
        <v>84</v>
      </c>
      <c r="E90" s="27">
        <f t="shared" si="39"/>
        <v>2.1637076676390473E-3</v>
      </c>
      <c r="F90" s="50">
        <f>Compras!H73</f>
        <v>6.62</v>
      </c>
      <c r="G90" s="51">
        <f t="shared" si="40"/>
        <v>46.34</v>
      </c>
      <c r="H90" s="51">
        <f t="shared" si="41"/>
        <v>37.659999999999997</v>
      </c>
      <c r="I90" s="27">
        <f t="shared" si="42"/>
        <v>3.5521772806224768E-3</v>
      </c>
      <c r="J90" s="39">
        <f t="shared" si="43"/>
        <v>5.38</v>
      </c>
      <c r="K90" s="27">
        <f t="shared" si="44"/>
        <v>0.81268882175226564</v>
      </c>
      <c r="L90" s="27">
        <f t="shared" si="45"/>
        <v>0.28893662728249192</v>
      </c>
      <c r="M90" s="64"/>
      <c r="N90" s="64"/>
      <c r="O90" s="64"/>
      <c r="P90" s="64"/>
      <c r="Q90" s="64"/>
      <c r="R90" s="64"/>
      <c r="S90" s="64"/>
      <c r="T90" s="64"/>
    </row>
    <row r="91" spans="1:20" x14ac:dyDescent="0.25">
      <c r="A91" s="25" t="s">
        <v>141</v>
      </c>
      <c r="B91" s="26">
        <f>Vendas!C71</f>
        <v>3</v>
      </c>
      <c r="C91" s="39">
        <f>Vendas!D71</f>
        <v>6</v>
      </c>
      <c r="D91" s="39">
        <f t="shared" si="38"/>
        <v>18</v>
      </c>
      <c r="E91" s="27">
        <f t="shared" si="39"/>
        <v>4.6365164306551011E-4</v>
      </c>
      <c r="F91" s="50">
        <f>Compras!H74</f>
        <v>3.1</v>
      </c>
      <c r="G91" s="51">
        <f t="shared" si="40"/>
        <v>9.3000000000000007</v>
      </c>
      <c r="H91" s="51">
        <f t="shared" si="41"/>
        <v>8.6999999999999993</v>
      </c>
      <c r="I91" s="27">
        <f t="shared" si="42"/>
        <v>8.206038858580868E-4</v>
      </c>
      <c r="J91" s="39">
        <f t="shared" si="43"/>
        <v>2.9</v>
      </c>
      <c r="K91" s="27">
        <f t="shared" si="44"/>
        <v>0.93548387096774177</v>
      </c>
      <c r="L91" s="27">
        <f t="shared" si="45"/>
        <v>0.31868131868131866</v>
      </c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25" t="s">
        <v>153</v>
      </c>
      <c r="B92" s="26">
        <f>Vendas!C72</f>
        <v>11</v>
      </c>
      <c r="C92" s="39">
        <f>Vendas!D72</f>
        <v>6</v>
      </c>
      <c r="D92" s="39">
        <f t="shared" si="38"/>
        <v>66</v>
      </c>
      <c r="E92" s="27">
        <f t="shared" si="39"/>
        <v>1.7000560245735371E-3</v>
      </c>
      <c r="F92" s="50">
        <f>Compras!H75</f>
        <v>3.12</v>
      </c>
      <c r="G92" s="51">
        <f t="shared" si="40"/>
        <v>34.32</v>
      </c>
      <c r="H92" s="51">
        <f t="shared" si="41"/>
        <v>31.68</v>
      </c>
      <c r="I92" s="27">
        <f t="shared" si="42"/>
        <v>2.988130011952206E-3</v>
      </c>
      <c r="J92" s="39">
        <f t="shared" si="43"/>
        <v>2.88</v>
      </c>
      <c r="K92" s="27">
        <f t="shared" si="44"/>
        <v>0.92307692307692313</v>
      </c>
      <c r="L92" s="27">
        <f t="shared" si="45"/>
        <v>0.31578947368421056</v>
      </c>
      <c r="M92" s="64"/>
      <c r="N92" s="64"/>
      <c r="O92" s="64"/>
      <c r="P92" s="64"/>
      <c r="Q92" s="64"/>
      <c r="R92" s="64"/>
      <c r="S92" s="64"/>
      <c r="T92" s="64"/>
    </row>
    <row r="93" spans="1:20" x14ac:dyDescent="0.25">
      <c r="A93" s="25" t="s">
        <v>155</v>
      </c>
      <c r="B93" s="26">
        <f>Vendas!C73</f>
        <v>10</v>
      </c>
      <c r="C93" s="39">
        <f>Vendas!D73</f>
        <v>6.5</v>
      </c>
      <c r="D93" s="39">
        <f t="shared" si="38"/>
        <v>65</v>
      </c>
      <c r="E93" s="27">
        <f t="shared" si="39"/>
        <v>1.6742975999587866E-3</v>
      </c>
      <c r="F93" s="50">
        <f>Compras!H76</f>
        <v>3.06</v>
      </c>
      <c r="G93" s="51">
        <f t="shared" si="40"/>
        <v>30.6</v>
      </c>
      <c r="H93" s="51">
        <f t="shared" si="41"/>
        <v>34.4</v>
      </c>
      <c r="I93" s="27">
        <f t="shared" si="42"/>
        <v>3.2446866291400214E-3</v>
      </c>
      <c r="J93" s="39">
        <f t="shared" si="43"/>
        <v>3.44</v>
      </c>
      <c r="K93" s="27">
        <f t="shared" si="44"/>
        <v>1.1241830065359477</v>
      </c>
      <c r="L93" s="27">
        <f t="shared" si="45"/>
        <v>0.35983263598326359</v>
      </c>
      <c r="M93" s="64"/>
      <c r="N93" s="64"/>
      <c r="O93" s="64"/>
      <c r="P93" s="64"/>
      <c r="Q93" s="64"/>
      <c r="R93" s="64"/>
      <c r="S93" s="64"/>
      <c r="T93" s="64"/>
    </row>
    <row r="94" spans="1:20" x14ac:dyDescent="0.25">
      <c r="A94" s="25" t="s">
        <v>156</v>
      </c>
      <c r="B94" s="26">
        <f>Vendas!C74</f>
        <v>6</v>
      </c>
      <c r="C94" s="39">
        <f>Vendas!D74</f>
        <v>6.5</v>
      </c>
      <c r="D94" s="39">
        <f t="shared" si="38"/>
        <v>39</v>
      </c>
      <c r="E94" s="27">
        <f t="shared" si="39"/>
        <v>1.004578559975272E-3</v>
      </c>
      <c r="F94" s="50">
        <v>3.06</v>
      </c>
      <c r="G94" s="51">
        <f t="shared" si="40"/>
        <v>18.36</v>
      </c>
      <c r="H94" s="51">
        <f t="shared" si="41"/>
        <v>20.64</v>
      </c>
      <c r="I94" s="27">
        <f t="shared" si="42"/>
        <v>1.9468119774840131E-3</v>
      </c>
      <c r="J94" s="39">
        <f t="shared" si="43"/>
        <v>3.44</v>
      </c>
      <c r="K94" s="27">
        <f t="shared" si="44"/>
        <v>1.1241830065359477</v>
      </c>
      <c r="L94" s="27">
        <f t="shared" si="45"/>
        <v>0.35983263598326359</v>
      </c>
      <c r="M94" s="64"/>
      <c r="N94" s="64"/>
      <c r="O94" s="64"/>
      <c r="P94" s="64"/>
      <c r="Q94" s="64"/>
      <c r="R94" s="64"/>
      <c r="S94" s="64"/>
      <c r="T94" s="64"/>
    </row>
    <row r="95" spans="1:20" x14ac:dyDescent="0.25">
      <c r="A95" s="25" t="s">
        <v>171</v>
      </c>
      <c r="B95" s="26">
        <f>Vendas!C75</f>
        <v>7</v>
      </c>
      <c r="C95" s="39">
        <f>Vendas!D75</f>
        <v>14</v>
      </c>
      <c r="D95" s="39">
        <f t="shared" si="38"/>
        <v>98</v>
      </c>
      <c r="E95" s="27">
        <f t="shared" si="39"/>
        <v>2.524325612245555E-3</v>
      </c>
      <c r="F95" s="50">
        <f>Compras!H77</f>
        <v>7.8</v>
      </c>
      <c r="G95" s="51">
        <f t="shared" si="40"/>
        <v>54.6</v>
      </c>
      <c r="H95" s="51">
        <f t="shared" si="41"/>
        <v>43.4</v>
      </c>
      <c r="I95" s="27">
        <f t="shared" si="42"/>
        <v>4.0935872007173526E-3</v>
      </c>
      <c r="J95" s="39">
        <f t="shared" si="43"/>
        <v>6.2</v>
      </c>
      <c r="K95" s="27">
        <f t="shared" si="44"/>
        <v>0.79487179487179493</v>
      </c>
      <c r="L95" s="27">
        <f t="shared" si="45"/>
        <v>0.28440366972477066</v>
      </c>
      <c r="M95" s="64"/>
      <c r="N95" s="64"/>
      <c r="O95" s="64"/>
      <c r="P95" s="64"/>
      <c r="Q95" s="64"/>
      <c r="R95" s="64"/>
      <c r="S95" s="64"/>
      <c r="T95" s="64"/>
    </row>
    <row r="96" spans="1:20" x14ac:dyDescent="0.25">
      <c r="A96" s="25" t="s">
        <v>175</v>
      </c>
      <c r="B96" s="26">
        <f>Vendas!C76</f>
        <v>2</v>
      </c>
      <c r="C96" s="39">
        <f>Vendas!D76</f>
        <v>6</v>
      </c>
      <c r="D96" s="39">
        <f t="shared" si="38"/>
        <v>12</v>
      </c>
      <c r="E96" s="27">
        <f t="shared" si="39"/>
        <v>3.0910109537700674E-4</v>
      </c>
      <c r="F96" s="50">
        <f>Compras!H78</f>
        <v>2.31</v>
      </c>
      <c r="G96" s="51">
        <f t="shared" si="40"/>
        <v>4.62</v>
      </c>
      <c r="H96" s="51">
        <f t="shared" si="41"/>
        <v>7.38</v>
      </c>
      <c r="I96" s="27">
        <f t="shared" si="42"/>
        <v>6.9609846869341158E-4</v>
      </c>
      <c r="J96" s="39">
        <f t="shared" si="43"/>
        <v>3.69</v>
      </c>
      <c r="K96" s="27">
        <f t="shared" si="44"/>
        <v>1.5974025974025974</v>
      </c>
      <c r="L96" s="27">
        <f t="shared" si="45"/>
        <v>0.44404332129963897</v>
      </c>
      <c r="M96" s="64"/>
      <c r="N96" s="64"/>
      <c r="O96" s="64"/>
      <c r="P96" s="64"/>
      <c r="Q96" s="64"/>
      <c r="R96" s="64"/>
      <c r="S96" s="64"/>
      <c r="T96" s="64"/>
    </row>
    <row r="97" spans="1:20" x14ac:dyDescent="0.25">
      <c r="A97" s="25" t="s">
        <v>215</v>
      </c>
      <c r="B97" s="26">
        <f>Vendas!C77</f>
        <v>5</v>
      </c>
      <c r="C97" s="39">
        <f>Vendas!D77</f>
        <v>14</v>
      </c>
      <c r="D97" s="39">
        <f t="shared" si="38"/>
        <v>70</v>
      </c>
      <c r="E97" s="27">
        <f t="shared" si="39"/>
        <v>1.8030897230325393E-3</v>
      </c>
      <c r="F97" s="50">
        <f>Compras!H79</f>
        <v>6.73</v>
      </c>
      <c r="G97" s="51">
        <f t="shared" si="40"/>
        <v>33.650000000000006</v>
      </c>
      <c r="H97" s="51">
        <f t="shared" si="41"/>
        <v>36.349999999999994</v>
      </c>
      <c r="I97" s="27">
        <f t="shared" si="42"/>
        <v>3.4286150863151094E-3</v>
      </c>
      <c r="J97" s="39">
        <f t="shared" si="43"/>
        <v>7.2699999999999987</v>
      </c>
      <c r="K97" s="27">
        <f t="shared" si="44"/>
        <v>1.0802377414561661</v>
      </c>
      <c r="L97" s="27">
        <f t="shared" si="45"/>
        <v>0.35069946936806551</v>
      </c>
      <c r="M97" s="64"/>
      <c r="N97" s="64"/>
      <c r="O97" s="64"/>
      <c r="P97" s="64"/>
      <c r="Q97" s="64"/>
      <c r="R97" s="64"/>
      <c r="S97" s="64"/>
      <c r="T97" s="64"/>
    </row>
    <row r="98" spans="1:20" x14ac:dyDescent="0.25">
      <c r="A98" s="25" t="s">
        <v>216</v>
      </c>
      <c r="B98" s="26">
        <f>Vendas!C78</f>
        <v>1</v>
      </c>
      <c r="C98" s="39">
        <f>Vendas!D78</f>
        <v>14</v>
      </c>
      <c r="D98" s="39">
        <f t="shared" si="38"/>
        <v>14</v>
      </c>
      <c r="E98" s="27">
        <f t="shared" si="39"/>
        <v>3.6061794460650785E-4</v>
      </c>
      <c r="F98" s="50">
        <f>Compras!H80</f>
        <v>6.73</v>
      </c>
      <c r="G98" s="51">
        <f t="shared" si="40"/>
        <v>6.73</v>
      </c>
      <c r="H98" s="51">
        <f t="shared" si="41"/>
        <v>7.27</v>
      </c>
      <c r="I98" s="27">
        <f t="shared" si="42"/>
        <v>6.8572301726302202E-4</v>
      </c>
      <c r="J98" s="39">
        <f t="shared" si="43"/>
        <v>7.27</v>
      </c>
      <c r="K98" s="27">
        <f t="shared" si="44"/>
        <v>1.0802377414561661</v>
      </c>
      <c r="L98" s="27">
        <f t="shared" si="45"/>
        <v>0.35069946936806556</v>
      </c>
      <c r="M98" s="64"/>
      <c r="N98" s="64"/>
      <c r="O98" s="64"/>
      <c r="P98" s="64"/>
      <c r="Q98" s="64"/>
      <c r="R98" s="64"/>
      <c r="S98" s="64"/>
      <c r="T98" s="64"/>
    </row>
    <row r="99" spans="1:20" x14ac:dyDescent="0.25">
      <c r="A99" s="25" t="s">
        <v>219</v>
      </c>
      <c r="B99" s="26">
        <f>Vendas!C79</f>
        <v>6</v>
      </c>
      <c r="C99" s="39">
        <f>Vendas!D79</f>
        <v>8</v>
      </c>
      <c r="D99" s="39">
        <f t="shared" si="38"/>
        <v>48</v>
      </c>
      <c r="E99" s="27">
        <f t="shared" si="39"/>
        <v>1.236404381508027E-3</v>
      </c>
      <c r="F99" s="50">
        <f>Compras!H81</f>
        <v>3.9</v>
      </c>
      <c r="G99" s="51">
        <f t="shared" si="40"/>
        <v>23.4</v>
      </c>
      <c r="H99" s="51">
        <f t="shared" si="41"/>
        <v>24.6</v>
      </c>
      <c r="I99" s="27">
        <f t="shared" si="42"/>
        <v>2.3203282289780388E-3</v>
      </c>
      <c r="J99" s="39">
        <f t="shared" si="43"/>
        <v>4.1000000000000005</v>
      </c>
      <c r="K99" s="27">
        <f t="shared" si="44"/>
        <v>1.0512820512820515</v>
      </c>
      <c r="L99" s="27">
        <f t="shared" si="45"/>
        <v>0.34453781512605042</v>
      </c>
      <c r="M99" s="64"/>
      <c r="N99" s="64"/>
      <c r="O99" s="64"/>
      <c r="P99" s="64"/>
      <c r="Q99" s="64"/>
      <c r="R99" s="64"/>
      <c r="S99" s="64"/>
      <c r="T99" s="64"/>
    </row>
    <row r="100" spans="1:20" x14ac:dyDescent="0.25">
      <c r="A100" s="25" t="s">
        <v>223</v>
      </c>
      <c r="B100" s="26">
        <f>Vendas!C80</f>
        <v>13</v>
      </c>
      <c r="C100" s="39">
        <f>Vendas!D80</f>
        <v>6</v>
      </c>
      <c r="D100" s="39">
        <f t="shared" si="38"/>
        <v>78</v>
      </c>
      <c r="E100" s="27">
        <f t="shared" si="39"/>
        <v>2.009157119950544E-3</v>
      </c>
      <c r="F100" s="50">
        <v>1.8</v>
      </c>
      <c r="G100" s="51">
        <f t="shared" si="40"/>
        <v>23.400000000000002</v>
      </c>
      <c r="H100" s="51">
        <f t="shared" si="41"/>
        <v>54.599999999999994</v>
      </c>
      <c r="I100" s="27">
        <f t="shared" si="42"/>
        <v>5.1499968009024759E-3</v>
      </c>
      <c r="J100" s="39">
        <f t="shared" si="43"/>
        <v>4.1999999999999993</v>
      </c>
      <c r="K100" s="27">
        <f t="shared" si="44"/>
        <v>2.333333333333333</v>
      </c>
      <c r="L100" s="27">
        <f t="shared" si="45"/>
        <v>0.53846153846153832</v>
      </c>
      <c r="M100" s="64"/>
      <c r="N100" s="64"/>
      <c r="O100" s="64"/>
      <c r="P100" s="64"/>
      <c r="Q100" s="64"/>
      <c r="R100" s="64"/>
      <c r="S100" s="64"/>
      <c r="T100" s="64"/>
    </row>
    <row r="101" spans="1:20" x14ac:dyDescent="0.25">
      <c r="A101" s="29" t="s">
        <v>93</v>
      </c>
      <c r="B101" s="30">
        <f>SUM(B89:B100)</f>
        <v>76</v>
      </c>
      <c r="C101" s="40"/>
      <c r="D101" s="34">
        <f>SUM(D89:D100)</f>
        <v>652</v>
      </c>
      <c r="E101" s="31">
        <f>SUM(E89:E100)</f>
        <v>1.6794492848817368E-2</v>
      </c>
      <c r="F101" s="52"/>
      <c r="G101" s="55">
        <f>SUM(G89:G100)</f>
        <v>315.77</v>
      </c>
      <c r="H101" s="55">
        <f>SUM(H89:H100)</f>
        <v>336.23</v>
      </c>
      <c r="I101" s="31">
        <f>SUM(I89:I100)</f>
        <v>3.1713982131271787E-2</v>
      </c>
      <c r="J101" s="40">
        <f>SUM(J89:J100)</f>
        <v>56.679999999999993</v>
      </c>
      <c r="K101" s="31">
        <f>(D101/G101)-100%</f>
        <v>1.0647939956297305</v>
      </c>
      <c r="L101" s="31">
        <f>H101/(D101+G101)</f>
        <v>0.34742759126651995</v>
      </c>
      <c r="M101" s="64"/>
      <c r="N101" s="64"/>
      <c r="O101" s="64"/>
      <c r="P101" s="64"/>
      <c r="Q101" s="64"/>
      <c r="R101" s="64"/>
      <c r="S101" s="64"/>
      <c r="T101" s="64"/>
    </row>
    <row r="102" spans="1:20" x14ac:dyDescent="0.25">
      <c r="A102" s="16"/>
      <c r="B102" s="16"/>
      <c r="C102" s="16"/>
      <c r="D102" s="16"/>
      <c r="E102" s="48"/>
      <c r="F102" s="54"/>
      <c r="G102" s="56"/>
      <c r="H102" s="33"/>
      <c r="I102" s="16"/>
      <c r="J102" s="16"/>
      <c r="K102" s="16"/>
      <c r="L102" s="16"/>
      <c r="M102" s="64"/>
      <c r="N102" s="64"/>
      <c r="O102" s="64"/>
      <c r="P102" s="64"/>
      <c r="Q102" s="64"/>
      <c r="R102" s="64"/>
      <c r="S102" s="64"/>
      <c r="T102" s="64"/>
    </row>
    <row r="103" spans="1:20" x14ac:dyDescent="0.25">
      <c r="A103" s="29" t="s">
        <v>99</v>
      </c>
      <c r="B103" s="16"/>
      <c r="C103" s="16"/>
      <c r="D103" s="16"/>
      <c r="E103" s="48"/>
      <c r="F103" s="54"/>
      <c r="G103" s="56"/>
      <c r="H103" s="33"/>
      <c r="I103" s="16"/>
      <c r="J103" s="16"/>
      <c r="K103" s="16"/>
      <c r="L103" s="16"/>
      <c r="M103" s="64"/>
      <c r="N103" s="64"/>
      <c r="O103" s="64"/>
      <c r="P103" s="64"/>
      <c r="Q103" s="64"/>
      <c r="R103" s="64"/>
      <c r="S103" s="64"/>
      <c r="T103" s="64"/>
    </row>
    <row r="104" spans="1:20" x14ac:dyDescent="0.25">
      <c r="A104" s="25" t="s">
        <v>135</v>
      </c>
      <c r="B104" s="26">
        <f>Vendas!C81</f>
        <v>148</v>
      </c>
      <c r="C104" s="39">
        <f>Vendas!D81</f>
        <v>6</v>
      </c>
      <c r="D104" s="39">
        <f t="shared" ref="D104" si="46">B104*C104</f>
        <v>888</v>
      </c>
      <c r="E104" s="27">
        <f t="shared" ref="E104:E124" si="47">D104/$D$131</f>
        <v>2.28734810578985E-2</v>
      </c>
      <c r="F104" s="50">
        <f>Compras!L84</f>
        <v>1.9700000000000002</v>
      </c>
      <c r="G104" s="51">
        <f t="shared" ref="G104:G124" si="48">B104*F104</f>
        <v>291.56</v>
      </c>
      <c r="H104" s="51">
        <f t="shared" ref="H104:H124" si="49">D104-G104</f>
        <v>596.44000000000005</v>
      </c>
      <c r="I104" s="27">
        <f t="shared" ref="I104:I124" si="50">H104/$H$131</f>
        <v>5.6257584101287055E-2</v>
      </c>
      <c r="J104" s="39">
        <f t="shared" ref="J104:J124" si="51">H104/B104</f>
        <v>4.03</v>
      </c>
      <c r="K104" s="27">
        <f t="shared" ref="K104:K124" si="52">(D104/G104)-100%</f>
        <v>2.0456852791878171</v>
      </c>
      <c r="L104" s="27">
        <f t="shared" ref="L104:L124" si="53">H104/(D104+G104)</f>
        <v>0.50564617314930993</v>
      </c>
      <c r="M104" s="64"/>
      <c r="N104" s="64"/>
      <c r="O104" s="64"/>
      <c r="P104" s="64"/>
      <c r="Q104" s="64"/>
      <c r="R104" s="64"/>
      <c r="S104" s="64"/>
      <c r="T104" s="64"/>
    </row>
    <row r="105" spans="1:20" x14ac:dyDescent="0.25">
      <c r="A105" s="25" t="s">
        <v>136</v>
      </c>
      <c r="B105" s="26">
        <f>Vendas!C82</f>
        <v>267</v>
      </c>
      <c r="C105" s="39">
        <f>Vendas!D82</f>
        <v>4</v>
      </c>
      <c r="D105" s="39">
        <f t="shared" ref="D105:D124" si="54">B105*C105</f>
        <v>1068</v>
      </c>
      <c r="E105" s="27">
        <f t="shared" si="47"/>
        <v>2.7509997488553602E-2</v>
      </c>
      <c r="F105" s="50">
        <f>Compras!H86</f>
        <v>1</v>
      </c>
      <c r="G105" s="51">
        <f t="shared" si="48"/>
        <v>267</v>
      </c>
      <c r="H105" s="51">
        <f t="shared" si="49"/>
        <v>801</v>
      </c>
      <c r="I105" s="27">
        <f t="shared" si="50"/>
        <v>7.5552150870382487E-2</v>
      </c>
      <c r="J105" s="39">
        <f t="shared" si="51"/>
        <v>3</v>
      </c>
      <c r="K105" s="27">
        <f t="shared" si="52"/>
        <v>3</v>
      </c>
      <c r="L105" s="27">
        <f t="shared" si="53"/>
        <v>0.6</v>
      </c>
      <c r="M105" s="64"/>
      <c r="N105" s="64"/>
      <c r="O105" s="64"/>
      <c r="P105" s="64"/>
      <c r="Q105" s="64"/>
      <c r="R105" s="64"/>
      <c r="S105" s="64"/>
      <c r="T105" s="64"/>
    </row>
    <row r="106" spans="1:20" x14ac:dyDescent="0.25">
      <c r="A106" s="25" t="s">
        <v>137</v>
      </c>
      <c r="B106" s="26">
        <f>Vendas!C83</f>
        <v>95</v>
      </c>
      <c r="C106" s="39">
        <f>Vendas!D83</f>
        <v>5</v>
      </c>
      <c r="D106" s="39">
        <f t="shared" si="54"/>
        <v>475</v>
      </c>
      <c r="E106" s="27">
        <f t="shared" si="47"/>
        <v>1.2235251692006517E-2</v>
      </c>
      <c r="F106" s="50">
        <f>Compras!L89</f>
        <v>1.456</v>
      </c>
      <c r="G106" s="51">
        <f t="shared" si="48"/>
        <v>138.32</v>
      </c>
      <c r="H106" s="51">
        <f t="shared" si="49"/>
        <v>336.68</v>
      </c>
      <c r="I106" s="27">
        <f t="shared" si="50"/>
        <v>3.1756427159850657E-2</v>
      </c>
      <c r="J106" s="39">
        <f t="shared" si="51"/>
        <v>3.544</v>
      </c>
      <c r="K106" s="27">
        <f t="shared" si="52"/>
        <v>2.4340659340659343</v>
      </c>
      <c r="L106" s="27">
        <f t="shared" si="53"/>
        <v>0.54894671623296165</v>
      </c>
      <c r="M106" s="64"/>
      <c r="N106" s="64"/>
      <c r="O106" s="64"/>
      <c r="P106" s="64"/>
      <c r="Q106" s="64"/>
      <c r="R106" s="64"/>
      <c r="S106" s="64"/>
      <c r="T106" s="64"/>
    </row>
    <row r="107" spans="1:20" x14ac:dyDescent="0.25">
      <c r="A107" s="25" t="s">
        <v>138</v>
      </c>
      <c r="B107" s="26">
        <f>Vendas!C84</f>
        <v>9</v>
      </c>
      <c r="C107" s="39">
        <f>Vendas!D84</f>
        <v>6</v>
      </c>
      <c r="D107" s="39">
        <f t="shared" si="54"/>
        <v>54</v>
      </c>
      <c r="E107" s="27">
        <f t="shared" si="47"/>
        <v>1.3909549291965303E-3</v>
      </c>
      <c r="F107" s="50">
        <v>2.56</v>
      </c>
      <c r="G107" s="51">
        <f t="shared" si="48"/>
        <v>23.04</v>
      </c>
      <c r="H107" s="51">
        <f t="shared" si="49"/>
        <v>30.96</v>
      </c>
      <c r="I107" s="27">
        <f t="shared" si="50"/>
        <v>2.9202179662260195E-3</v>
      </c>
      <c r="J107" s="39">
        <f t="shared" si="51"/>
        <v>3.44</v>
      </c>
      <c r="K107" s="27">
        <f t="shared" si="52"/>
        <v>1.34375</v>
      </c>
      <c r="L107" s="27">
        <f t="shared" si="53"/>
        <v>0.40186915887850472</v>
      </c>
      <c r="M107" s="64"/>
      <c r="N107" s="64"/>
      <c r="O107" s="64"/>
      <c r="P107" s="64"/>
      <c r="Q107" s="64"/>
      <c r="R107" s="64"/>
      <c r="S107" s="64"/>
      <c r="T107" s="64"/>
    </row>
    <row r="108" spans="1:20" x14ac:dyDescent="0.25">
      <c r="A108" s="25" t="s">
        <v>164</v>
      </c>
      <c r="B108" s="26">
        <f>Vendas!C85</f>
        <v>13</v>
      </c>
      <c r="C108" s="39">
        <f>Vendas!D85</f>
        <v>6</v>
      </c>
      <c r="D108" s="39">
        <f t="shared" si="54"/>
        <v>78</v>
      </c>
      <c r="E108" s="27">
        <f t="shared" si="47"/>
        <v>2.009157119950544E-3</v>
      </c>
      <c r="F108" s="50">
        <f>Compras!H90</f>
        <v>2.67</v>
      </c>
      <c r="G108" s="51">
        <f t="shared" si="48"/>
        <v>34.71</v>
      </c>
      <c r="H108" s="51">
        <f t="shared" si="49"/>
        <v>43.29</v>
      </c>
      <c r="I108" s="27">
        <f t="shared" si="50"/>
        <v>4.083211749286963E-3</v>
      </c>
      <c r="J108" s="39">
        <f t="shared" si="51"/>
        <v>3.33</v>
      </c>
      <c r="K108" s="27">
        <f t="shared" si="52"/>
        <v>1.2471910112359552</v>
      </c>
      <c r="L108" s="27">
        <f t="shared" si="53"/>
        <v>0.38408304498269891</v>
      </c>
      <c r="M108" s="64"/>
      <c r="N108" s="64"/>
      <c r="O108" s="64"/>
      <c r="P108" s="64"/>
      <c r="Q108" s="64"/>
      <c r="R108" s="64"/>
      <c r="S108" s="64"/>
      <c r="T108" s="64"/>
    </row>
    <row r="109" spans="1:20" x14ac:dyDescent="0.25">
      <c r="A109" s="25" t="s">
        <v>165</v>
      </c>
      <c r="B109" s="26">
        <f>Vendas!C86</f>
        <v>52</v>
      </c>
      <c r="C109" s="39">
        <f>Vendas!D86</f>
        <v>16</v>
      </c>
      <c r="D109" s="39">
        <f t="shared" si="54"/>
        <v>832</v>
      </c>
      <c r="E109" s="27">
        <f t="shared" si="47"/>
        <v>2.1431009279472467E-2</v>
      </c>
      <c r="F109" s="50">
        <f>Compras!H91</f>
        <v>8.77</v>
      </c>
      <c r="G109" s="51">
        <f t="shared" si="48"/>
        <v>456.03999999999996</v>
      </c>
      <c r="H109" s="51">
        <f t="shared" si="49"/>
        <v>375.96000000000004</v>
      </c>
      <c r="I109" s="27">
        <f t="shared" si="50"/>
        <v>3.5461406543357055E-2</v>
      </c>
      <c r="J109" s="39">
        <f t="shared" si="51"/>
        <v>7.23</v>
      </c>
      <c r="K109" s="27">
        <f t="shared" si="52"/>
        <v>0.82440136830102628</v>
      </c>
      <c r="L109" s="27">
        <f t="shared" si="53"/>
        <v>0.29188534517561571</v>
      </c>
      <c r="M109" s="64"/>
      <c r="N109" s="64"/>
      <c r="O109" s="64"/>
      <c r="P109" s="64"/>
      <c r="Q109" s="64"/>
      <c r="R109" s="64"/>
      <c r="S109" s="64"/>
      <c r="T109" s="64"/>
    </row>
    <row r="110" spans="1:20" x14ac:dyDescent="0.25">
      <c r="A110" s="25" t="s">
        <v>166</v>
      </c>
      <c r="B110" s="26">
        <f>Vendas!C87</f>
        <v>52</v>
      </c>
      <c r="C110" s="39">
        <f>Vendas!D87</f>
        <v>8</v>
      </c>
      <c r="D110" s="39">
        <f t="shared" si="54"/>
        <v>416</v>
      </c>
      <c r="E110" s="27">
        <f t="shared" si="47"/>
        <v>1.0715504639736233E-2</v>
      </c>
      <c r="F110" s="50">
        <f>Compras!H92</f>
        <v>3.81</v>
      </c>
      <c r="G110" s="51">
        <f t="shared" si="48"/>
        <v>198.12</v>
      </c>
      <c r="H110" s="51">
        <f t="shared" si="49"/>
        <v>217.88</v>
      </c>
      <c r="I110" s="27">
        <f t="shared" si="50"/>
        <v>2.0550939615029882E-2</v>
      </c>
      <c r="J110" s="39">
        <f t="shared" si="51"/>
        <v>4.1899999999999995</v>
      </c>
      <c r="K110" s="27">
        <f t="shared" si="52"/>
        <v>1.0997375328083989</v>
      </c>
      <c r="L110" s="27">
        <f t="shared" si="53"/>
        <v>0.35478408128704486</v>
      </c>
      <c r="M110" s="64"/>
      <c r="N110" s="64"/>
      <c r="O110" s="64"/>
      <c r="P110" s="64"/>
      <c r="Q110" s="64"/>
      <c r="R110" s="64"/>
      <c r="S110" s="64"/>
      <c r="T110" s="64"/>
    </row>
    <row r="111" spans="1:20" x14ac:dyDescent="0.25">
      <c r="A111" s="25" t="s">
        <v>167</v>
      </c>
      <c r="B111" s="26">
        <f>Vendas!C88</f>
        <v>147</v>
      </c>
      <c r="C111" s="39">
        <f>Vendas!D88</f>
        <v>6</v>
      </c>
      <c r="D111" s="39">
        <f t="shared" si="54"/>
        <v>882</v>
      </c>
      <c r="E111" s="27">
        <f t="shared" si="47"/>
        <v>2.2718930510209994E-2</v>
      </c>
      <c r="F111" s="50">
        <f>Compras!H93</f>
        <v>2.7</v>
      </c>
      <c r="G111" s="51">
        <f t="shared" si="48"/>
        <v>396.90000000000003</v>
      </c>
      <c r="H111" s="51">
        <f t="shared" si="49"/>
        <v>485.09999999999997</v>
      </c>
      <c r="I111" s="27">
        <f t="shared" si="50"/>
        <v>4.5755740808018149E-2</v>
      </c>
      <c r="J111" s="39">
        <f t="shared" si="51"/>
        <v>3.3</v>
      </c>
      <c r="K111" s="27">
        <f t="shared" si="52"/>
        <v>1.2222222222222219</v>
      </c>
      <c r="L111" s="27">
        <f t="shared" si="53"/>
        <v>0.37931034482758613</v>
      </c>
      <c r="M111" s="64"/>
      <c r="N111" s="64"/>
      <c r="O111" s="64"/>
      <c r="P111" s="64"/>
      <c r="Q111" s="64"/>
      <c r="R111" s="64"/>
      <c r="S111" s="64"/>
      <c r="T111" s="64"/>
    </row>
    <row r="112" spans="1:20" x14ac:dyDescent="0.25">
      <c r="A112" s="25" t="s">
        <v>168</v>
      </c>
      <c r="B112" s="26">
        <f>Vendas!C89</f>
        <v>41</v>
      </c>
      <c r="C112" s="39">
        <f>Vendas!D89</f>
        <v>4</v>
      </c>
      <c r="D112" s="39">
        <f t="shared" si="54"/>
        <v>164</v>
      </c>
      <c r="E112" s="27">
        <f t="shared" si="47"/>
        <v>4.2243816368190924E-3</v>
      </c>
      <c r="F112" s="50">
        <f>Compras!H94</f>
        <v>1.35</v>
      </c>
      <c r="G112" s="51">
        <f t="shared" si="48"/>
        <v>55.35</v>
      </c>
      <c r="H112" s="51">
        <f t="shared" si="49"/>
        <v>108.65</v>
      </c>
      <c r="I112" s="27">
        <f t="shared" si="50"/>
        <v>1.0248116344653006E-2</v>
      </c>
      <c r="J112" s="39">
        <f t="shared" si="51"/>
        <v>2.6500000000000004</v>
      </c>
      <c r="K112" s="27">
        <f t="shared" si="52"/>
        <v>1.9629629629629628</v>
      </c>
      <c r="L112" s="27">
        <f t="shared" si="53"/>
        <v>0.49532710280373837</v>
      </c>
      <c r="M112" s="64"/>
      <c r="N112" s="64"/>
      <c r="O112" s="64"/>
      <c r="P112" s="64"/>
      <c r="Q112" s="64"/>
      <c r="R112" s="64"/>
      <c r="S112" s="64"/>
      <c r="T112" s="64"/>
    </row>
    <row r="113" spans="1:20" x14ac:dyDescent="0.25">
      <c r="A113" s="25" t="s">
        <v>169</v>
      </c>
      <c r="B113" s="26">
        <f>Vendas!C90</f>
        <v>19</v>
      </c>
      <c r="C113" s="39">
        <f>Vendas!D90</f>
        <v>6</v>
      </c>
      <c r="D113" s="39">
        <f t="shared" si="54"/>
        <v>114</v>
      </c>
      <c r="E113" s="27">
        <f t="shared" si="47"/>
        <v>2.9364604060815639E-3</v>
      </c>
      <c r="F113" s="50">
        <f>Compras!H95</f>
        <v>2.69</v>
      </c>
      <c r="G113" s="51">
        <f t="shared" si="48"/>
        <v>51.11</v>
      </c>
      <c r="H113" s="51">
        <f t="shared" si="49"/>
        <v>62.89</v>
      </c>
      <c r="I113" s="27">
        <f t="shared" si="50"/>
        <v>5.9319285496109292E-3</v>
      </c>
      <c r="J113" s="39">
        <f t="shared" si="51"/>
        <v>3.31</v>
      </c>
      <c r="K113" s="27">
        <f t="shared" si="52"/>
        <v>1.2304832713754648</v>
      </c>
      <c r="L113" s="27">
        <f t="shared" si="53"/>
        <v>0.38089758342922897</v>
      </c>
      <c r="M113" s="64"/>
      <c r="N113" s="64"/>
      <c r="O113" s="64"/>
      <c r="P113" s="64"/>
      <c r="Q113" s="64"/>
      <c r="R113" s="64"/>
      <c r="S113" s="64"/>
      <c r="T113" s="64"/>
    </row>
    <row r="114" spans="1:20" x14ac:dyDescent="0.25">
      <c r="A114" s="25" t="s">
        <v>174</v>
      </c>
      <c r="B114" s="26">
        <f>Vendas!C91</f>
        <v>77</v>
      </c>
      <c r="C114" s="39">
        <f>Vendas!D91</f>
        <v>14</v>
      </c>
      <c r="D114" s="39">
        <f t="shared" si="54"/>
        <v>1078</v>
      </c>
      <c r="E114" s="27">
        <f t="shared" si="47"/>
        <v>2.7767581734701105E-2</v>
      </c>
      <c r="F114" s="50">
        <f>Compras!H97</f>
        <v>7.91</v>
      </c>
      <c r="G114" s="51">
        <f t="shared" si="48"/>
        <v>609.07000000000005</v>
      </c>
      <c r="H114" s="51">
        <f t="shared" si="49"/>
        <v>468.92999999999995</v>
      </c>
      <c r="I114" s="27">
        <f t="shared" si="50"/>
        <v>4.4230549447750879E-2</v>
      </c>
      <c r="J114" s="39">
        <f t="shared" si="51"/>
        <v>6.089999999999999</v>
      </c>
      <c r="K114" s="27">
        <f t="shared" si="52"/>
        <v>0.76991150442477863</v>
      </c>
      <c r="L114" s="27">
        <f t="shared" si="53"/>
        <v>0.27795527156549515</v>
      </c>
      <c r="M114" s="64"/>
      <c r="N114" s="64"/>
      <c r="O114" s="64"/>
      <c r="P114" s="64"/>
      <c r="Q114" s="64"/>
      <c r="R114" s="64"/>
      <c r="S114" s="64"/>
      <c r="T114" s="64"/>
    </row>
    <row r="115" spans="1:20" x14ac:dyDescent="0.25">
      <c r="A115" s="25" t="s">
        <v>176</v>
      </c>
      <c r="B115" s="26">
        <f>Vendas!C92</f>
        <v>12</v>
      </c>
      <c r="C115" s="39">
        <f>Vendas!D92</f>
        <v>5</v>
      </c>
      <c r="D115" s="39">
        <f t="shared" si="54"/>
        <v>60</v>
      </c>
      <c r="E115" s="27">
        <f t="shared" si="47"/>
        <v>1.5455054768850338E-3</v>
      </c>
      <c r="F115" s="50">
        <f>Compras!H99</f>
        <v>2.5</v>
      </c>
      <c r="G115" s="51">
        <f t="shared" si="48"/>
        <v>30</v>
      </c>
      <c r="H115" s="51">
        <f t="shared" si="49"/>
        <v>30</v>
      </c>
      <c r="I115" s="27">
        <f t="shared" si="50"/>
        <v>2.8296685719244375E-3</v>
      </c>
      <c r="J115" s="39">
        <f t="shared" si="51"/>
        <v>2.5</v>
      </c>
      <c r="K115" s="27">
        <f t="shared" si="52"/>
        <v>1</v>
      </c>
      <c r="L115" s="27">
        <f t="shared" si="53"/>
        <v>0.33333333333333331</v>
      </c>
      <c r="M115" s="64"/>
      <c r="N115" s="64"/>
      <c r="O115" s="64"/>
      <c r="P115" s="64"/>
      <c r="Q115" s="64"/>
      <c r="R115" s="64"/>
      <c r="S115" s="64"/>
      <c r="T115" s="64"/>
    </row>
    <row r="116" spans="1:20" x14ac:dyDescent="0.25">
      <c r="A116" s="25" t="s">
        <v>178</v>
      </c>
      <c r="B116" s="26">
        <f>Vendas!C93</f>
        <v>22</v>
      </c>
      <c r="C116" s="39">
        <f>Vendas!D93</f>
        <v>9</v>
      </c>
      <c r="D116" s="39">
        <f t="shared" si="54"/>
        <v>198</v>
      </c>
      <c r="E116" s="27">
        <f t="shared" si="47"/>
        <v>5.1001680737206116E-3</v>
      </c>
      <c r="F116" s="50">
        <v>4.38</v>
      </c>
      <c r="G116" s="51">
        <f t="shared" si="48"/>
        <v>96.36</v>
      </c>
      <c r="H116" s="51">
        <f t="shared" si="49"/>
        <v>101.64</v>
      </c>
      <c r="I116" s="27">
        <f t="shared" si="50"/>
        <v>9.5869171216799946E-3</v>
      </c>
      <c r="J116" s="39">
        <f t="shared" si="51"/>
        <v>4.62</v>
      </c>
      <c r="K116" s="27">
        <f t="shared" si="52"/>
        <v>1.0547945205479454</v>
      </c>
      <c r="L116" s="27">
        <f t="shared" si="53"/>
        <v>0.3452914798206278</v>
      </c>
      <c r="M116" s="64"/>
      <c r="N116" s="64"/>
      <c r="O116" s="64"/>
      <c r="P116" s="64"/>
      <c r="Q116" s="64"/>
      <c r="R116" s="64"/>
      <c r="S116" s="64"/>
      <c r="T116" s="64"/>
    </row>
    <row r="117" spans="1:20" x14ac:dyDescent="0.25">
      <c r="A117" s="25" t="s">
        <v>179</v>
      </c>
      <c r="B117" s="26">
        <f>Vendas!C94</f>
        <v>16</v>
      </c>
      <c r="C117" s="39">
        <f>Vendas!D94</f>
        <v>9</v>
      </c>
      <c r="D117" s="39">
        <f t="shared" si="54"/>
        <v>144</v>
      </c>
      <c r="E117" s="27">
        <f t="shared" si="47"/>
        <v>3.7092131445240809E-3</v>
      </c>
      <c r="F117" s="50">
        <v>4.38</v>
      </c>
      <c r="G117" s="51">
        <f t="shared" si="48"/>
        <v>70.08</v>
      </c>
      <c r="H117" s="51">
        <f t="shared" si="49"/>
        <v>73.92</v>
      </c>
      <c r="I117" s="27">
        <f t="shared" si="50"/>
        <v>6.9723033612218146E-3</v>
      </c>
      <c r="J117" s="39">
        <f t="shared" si="51"/>
        <v>4.62</v>
      </c>
      <c r="K117" s="27">
        <f t="shared" si="52"/>
        <v>1.0547945205479454</v>
      </c>
      <c r="L117" s="27">
        <f t="shared" si="53"/>
        <v>0.34529147982062786</v>
      </c>
      <c r="M117" s="64"/>
      <c r="N117" s="64"/>
      <c r="O117" s="64"/>
      <c r="P117" s="64"/>
      <c r="Q117" s="64"/>
      <c r="R117" s="64"/>
      <c r="S117" s="64"/>
      <c r="T117" s="64"/>
    </row>
    <row r="118" spans="1:20" x14ac:dyDescent="0.25">
      <c r="A118" s="25" t="s">
        <v>180</v>
      </c>
      <c r="B118" s="26">
        <f>Vendas!C95</f>
        <v>13</v>
      </c>
      <c r="C118" s="39">
        <f>Vendas!D95</f>
        <v>9</v>
      </c>
      <c r="D118" s="39">
        <f t="shared" si="54"/>
        <v>117</v>
      </c>
      <c r="E118" s="27">
        <f t="shared" si="47"/>
        <v>3.0137356799258158E-3</v>
      </c>
      <c r="F118" s="50">
        <v>4.38</v>
      </c>
      <c r="G118" s="51">
        <f t="shared" si="48"/>
        <v>56.94</v>
      </c>
      <c r="H118" s="51">
        <f t="shared" si="49"/>
        <v>60.06</v>
      </c>
      <c r="I118" s="27">
        <f t="shared" si="50"/>
        <v>5.6649964809927242E-3</v>
      </c>
      <c r="J118" s="39">
        <f t="shared" si="51"/>
        <v>4.62</v>
      </c>
      <c r="K118" s="27">
        <f t="shared" si="52"/>
        <v>1.0547945205479454</v>
      </c>
      <c r="L118" s="27">
        <f t="shared" si="53"/>
        <v>0.3452914798206278</v>
      </c>
      <c r="M118" s="64"/>
      <c r="N118" s="64"/>
      <c r="O118" s="64"/>
      <c r="P118" s="64"/>
      <c r="Q118" s="64"/>
      <c r="R118" s="64"/>
      <c r="S118" s="64"/>
      <c r="T118" s="64"/>
    </row>
    <row r="119" spans="1:20" x14ac:dyDescent="0.25">
      <c r="A119" s="25" t="s">
        <v>181</v>
      </c>
      <c r="B119" s="26">
        <f>Vendas!C96</f>
        <v>7</v>
      </c>
      <c r="C119" s="39">
        <f>Vendas!D96</f>
        <v>14</v>
      </c>
      <c r="D119" s="39">
        <f t="shared" si="54"/>
        <v>98</v>
      </c>
      <c r="E119" s="27">
        <f t="shared" si="47"/>
        <v>2.524325612245555E-3</v>
      </c>
      <c r="F119" s="50">
        <v>7.26</v>
      </c>
      <c r="G119" s="51">
        <f t="shared" si="48"/>
        <v>50.82</v>
      </c>
      <c r="H119" s="51">
        <f t="shared" si="49"/>
        <v>47.18</v>
      </c>
      <c r="I119" s="27">
        <f t="shared" si="50"/>
        <v>4.450125440779832E-3</v>
      </c>
      <c r="J119" s="39">
        <f t="shared" si="51"/>
        <v>6.74</v>
      </c>
      <c r="K119" s="27">
        <f t="shared" si="52"/>
        <v>0.92837465564738286</v>
      </c>
      <c r="L119" s="27">
        <f t="shared" si="53"/>
        <v>0.31702728127939794</v>
      </c>
      <c r="M119" s="64"/>
      <c r="N119" s="64"/>
      <c r="O119" s="64"/>
      <c r="P119" s="64"/>
      <c r="Q119" s="64"/>
      <c r="R119" s="64"/>
      <c r="S119" s="64"/>
      <c r="T119" s="64"/>
    </row>
    <row r="120" spans="1:20" x14ac:dyDescent="0.25">
      <c r="A120" s="25" t="s">
        <v>182</v>
      </c>
      <c r="B120" s="26">
        <f>Vendas!C97</f>
        <v>8</v>
      </c>
      <c r="C120" s="39">
        <f>Vendas!D97</f>
        <v>7</v>
      </c>
      <c r="D120" s="39">
        <f t="shared" si="54"/>
        <v>56</v>
      </c>
      <c r="E120" s="27">
        <f t="shared" si="47"/>
        <v>1.4424717784260314E-3</v>
      </c>
      <c r="F120" s="50">
        <v>3.41</v>
      </c>
      <c r="G120" s="51">
        <f t="shared" si="48"/>
        <v>27.28</v>
      </c>
      <c r="H120" s="51">
        <f t="shared" si="49"/>
        <v>28.72</v>
      </c>
      <c r="I120" s="27">
        <f t="shared" si="50"/>
        <v>2.7089360461889948E-3</v>
      </c>
      <c r="J120" s="39">
        <f t="shared" si="51"/>
        <v>3.59</v>
      </c>
      <c r="K120" s="27">
        <f t="shared" si="52"/>
        <v>1.0527859237536656</v>
      </c>
      <c r="L120" s="27">
        <f t="shared" si="53"/>
        <v>0.34486071085494713</v>
      </c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25" t="s">
        <v>183</v>
      </c>
      <c r="B121" s="26">
        <f>Vendas!C98</f>
        <v>19</v>
      </c>
      <c r="C121" s="39">
        <f>Vendas!D98</f>
        <v>5</v>
      </c>
      <c r="D121" s="39">
        <f t="shared" si="54"/>
        <v>95</v>
      </c>
      <c r="E121" s="27">
        <f t="shared" si="47"/>
        <v>2.4470503384013032E-3</v>
      </c>
      <c r="F121" s="50">
        <f>Compras!H100</f>
        <v>2.39</v>
      </c>
      <c r="G121" s="51">
        <f t="shared" si="48"/>
        <v>45.410000000000004</v>
      </c>
      <c r="H121" s="51">
        <f t="shared" si="49"/>
        <v>49.589999999999996</v>
      </c>
      <c r="I121" s="27">
        <f t="shared" si="50"/>
        <v>4.6774421493910945E-3</v>
      </c>
      <c r="J121" s="39">
        <f t="shared" si="51"/>
        <v>2.61</v>
      </c>
      <c r="K121" s="27">
        <f t="shared" si="52"/>
        <v>1.0920502092050208</v>
      </c>
      <c r="L121" s="27">
        <f t="shared" si="53"/>
        <v>0.35317997293640052</v>
      </c>
      <c r="M121" s="64"/>
      <c r="N121" s="64"/>
      <c r="O121" s="64"/>
      <c r="P121" s="64"/>
      <c r="Q121" s="64"/>
      <c r="R121" s="64"/>
      <c r="S121" s="64"/>
      <c r="T121" s="64"/>
    </row>
    <row r="122" spans="1:20" x14ac:dyDescent="0.25">
      <c r="A122" s="25" t="s">
        <v>184</v>
      </c>
      <c r="B122" s="26">
        <f>Vendas!C99</f>
        <v>21</v>
      </c>
      <c r="C122" s="39">
        <f>Vendas!D99</f>
        <v>6</v>
      </c>
      <c r="D122" s="39">
        <f t="shared" si="54"/>
        <v>126</v>
      </c>
      <c r="E122" s="27">
        <f t="shared" si="47"/>
        <v>3.245561501458571E-3</v>
      </c>
      <c r="F122" s="50">
        <v>3.38</v>
      </c>
      <c r="G122" s="51">
        <f t="shared" si="48"/>
        <v>70.98</v>
      </c>
      <c r="H122" s="51">
        <f t="shared" si="49"/>
        <v>55.019999999999996</v>
      </c>
      <c r="I122" s="27">
        <f t="shared" si="50"/>
        <v>5.1896121609094183E-3</v>
      </c>
      <c r="J122" s="39">
        <f t="shared" si="51"/>
        <v>2.6199999999999997</v>
      </c>
      <c r="K122" s="27">
        <f t="shared" si="52"/>
        <v>0.7751479289940828</v>
      </c>
      <c r="L122" s="27">
        <f t="shared" si="53"/>
        <v>0.27931769722814492</v>
      </c>
      <c r="M122" s="64"/>
      <c r="N122" s="64"/>
      <c r="O122" s="64"/>
      <c r="P122" s="64"/>
      <c r="Q122" s="64"/>
      <c r="R122" s="64"/>
      <c r="S122" s="64"/>
      <c r="T122" s="64"/>
    </row>
    <row r="123" spans="1:20" x14ac:dyDescent="0.25">
      <c r="A123" s="25" t="s">
        <v>220</v>
      </c>
      <c r="B123" s="26">
        <f>Vendas!C100</f>
        <v>11</v>
      </c>
      <c r="C123" s="39">
        <f>Vendas!D100</f>
        <v>6</v>
      </c>
      <c r="D123" s="39">
        <f t="shared" si="54"/>
        <v>66</v>
      </c>
      <c r="E123" s="27">
        <f t="shared" si="47"/>
        <v>1.7000560245735371E-3</v>
      </c>
      <c r="F123" s="50">
        <v>2.77</v>
      </c>
      <c r="G123" s="51">
        <f t="shared" si="48"/>
        <v>30.47</v>
      </c>
      <c r="H123" s="51">
        <f t="shared" si="49"/>
        <v>35.53</v>
      </c>
      <c r="I123" s="27">
        <f t="shared" si="50"/>
        <v>3.3512708120158421E-3</v>
      </c>
      <c r="J123" s="39">
        <f t="shared" si="51"/>
        <v>3.23</v>
      </c>
      <c r="K123" s="27">
        <f t="shared" si="52"/>
        <v>1.1660649819494586</v>
      </c>
      <c r="L123" s="27">
        <f t="shared" si="53"/>
        <v>0.36830102622576971</v>
      </c>
      <c r="M123" s="64"/>
      <c r="N123" s="64"/>
      <c r="O123" s="64"/>
      <c r="P123" s="64"/>
      <c r="Q123" s="64"/>
      <c r="R123" s="64"/>
      <c r="S123" s="64"/>
      <c r="T123" s="64"/>
    </row>
    <row r="124" spans="1:20" x14ac:dyDescent="0.25">
      <c r="A124" s="25" t="s">
        <v>221</v>
      </c>
      <c r="B124" s="26">
        <f>Vendas!C101</f>
        <v>20</v>
      </c>
      <c r="C124" s="39">
        <f>Vendas!D101</f>
        <v>6</v>
      </c>
      <c r="D124" s="39">
        <f t="shared" si="54"/>
        <v>120</v>
      </c>
      <c r="E124" s="27">
        <f t="shared" si="47"/>
        <v>3.0910109537700676E-3</v>
      </c>
      <c r="F124" s="50">
        <v>2.77</v>
      </c>
      <c r="G124" s="51">
        <f t="shared" si="48"/>
        <v>55.4</v>
      </c>
      <c r="H124" s="51">
        <f t="shared" si="49"/>
        <v>64.599999999999994</v>
      </c>
      <c r="I124" s="27">
        <f t="shared" si="50"/>
        <v>6.0932196582106218E-3</v>
      </c>
      <c r="J124" s="39">
        <f t="shared" si="51"/>
        <v>3.2299999999999995</v>
      </c>
      <c r="K124" s="27">
        <f t="shared" si="52"/>
        <v>1.1660649819494586</v>
      </c>
      <c r="L124" s="27">
        <f t="shared" si="53"/>
        <v>0.3683010262257696</v>
      </c>
      <c r="M124" s="64"/>
      <c r="N124" s="64"/>
      <c r="O124" s="64"/>
      <c r="P124" s="64"/>
      <c r="Q124" s="64"/>
      <c r="R124" s="64"/>
      <c r="S124" s="64"/>
      <c r="T124" s="64"/>
    </row>
    <row r="125" spans="1:20" x14ac:dyDescent="0.25">
      <c r="A125" s="29" t="s">
        <v>93</v>
      </c>
      <c r="B125" s="30">
        <f>SUM(B104:B124)</f>
        <v>1069</v>
      </c>
      <c r="C125" s="40"/>
      <c r="D125" s="40">
        <f>SUM(D104:D124)</f>
        <v>7129</v>
      </c>
      <c r="E125" s="31">
        <f>SUM(E104:E124)</f>
        <v>0.18363180907855675</v>
      </c>
      <c r="F125" s="52"/>
      <c r="G125" s="55">
        <f>SUM(G104:G124)</f>
        <v>3054.96</v>
      </c>
      <c r="H125" s="59">
        <f>SUM(H104:H124)</f>
        <v>4074.0399999999995</v>
      </c>
      <c r="I125" s="31">
        <f>SUM(I104:I124)</f>
        <v>0.38427276495876789</v>
      </c>
      <c r="J125" s="40">
        <f>SUM(J104:J124)</f>
        <v>82.494</v>
      </c>
      <c r="K125" s="31">
        <f>(D125/G125)-100%</f>
        <v>1.333582109094718</v>
      </c>
      <c r="L125" s="31">
        <f>H125/(D125+G125)</f>
        <v>0.40004477629527219</v>
      </c>
      <c r="M125" s="64"/>
      <c r="N125" s="64"/>
      <c r="O125" s="64"/>
      <c r="P125" s="64"/>
      <c r="Q125" s="64"/>
      <c r="R125" s="64"/>
      <c r="S125" s="64"/>
      <c r="T125" s="64"/>
    </row>
    <row r="126" spans="1:20" x14ac:dyDescent="0.25">
      <c r="A126" s="16"/>
      <c r="B126" s="16"/>
      <c r="C126" s="16"/>
      <c r="D126" s="16"/>
      <c r="E126" s="48"/>
      <c r="F126" s="54"/>
      <c r="G126" s="56"/>
      <c r="H126" s="33"/>
      <c r="I126" s="16"/>
      <c r="J126" s="16"/>
      <c r="K126" s="16"/>
      <c r="L126" s="16"/>
      <c r="M126" s="64"/>
      <c r="N126" s="64"/>
      <c r="O126" s="64"/>
      <c r="P126" s="64"/>
      <c r="Q126" s="64"/>
      <c r="R126" s="64"/>
      <c r="S126" s="64"/>
      <c r="T126" s="64"/>
    </row>
    <row r="127" spans="1:20" x14ac:dyDescent="0.25">
      <c r="A127" s="29" t="s">
        <v>100</v>
      </c>
      <c r="B127" s="16"/>
      <c r="C127" s="16"/>
      <c r="D127" s="16"/>
      <c r="E127" s="48"/>
      <c r="F127" s="54"/>
      <c r="G127" s="56"/>
      <c r="H127" s="33"/>
      <c r="I127" s="16"/>
      <c r="J127" s="16"/>
      <c r="K127" s="16"/>
      <c r="L127" s="16"/>
      <c r="M127" s="64"/>
      <c r="N127" s="64"/>
      <c r="O127" s="64"/>
      <c r="P127" s="64"/>
      <c r="Q127" s="64"/>
      <c r="R127" s="64"/>
      <c r="S127" s="64"/>
      <c r="T127" s="64"/>
    </row>
    <row r="128" spans="1:20" x14ac:dyDescent="0.25">
      <c r="A128" s="25" t="s">
        <v>217</v>
      </c>
      <c r="B128" s="26">
        <f>Vendas!C102</f>
        <v>380</v>
      </c>
      <c r="C128" s="39">
        <f>Vendas!D102</f>
        <v>8</v>
      </c>
      <c r="D128" s="39">
        <f t="shared" ref="D128" si="55">B128*C128</f>
        <v>3040</v>
      </c>
      <c r="E128" s="27">
        <f t="shared" ref="E128" si="56">D128/$D$131</f>
        <v>7.8305610828841701E-2</v>
      </c>
      <c r="F128" s="50">
        <f>Compras!H127</f>
        <v>5</v>
      </c>
      <c r="G128" s="51">
        <f t="shared" ref="G128" si="57">B128*F128</f>
        <v>1900</v>
      </c>
      <c r="H128" s="51">
        <f>D128-G128</f>
        <v>1140</v>
      </c>
      <c r="I128" s="27">
        <f>H128/$H$131</f>
        <v>0.10752740573312862</v>
      </c>
      <c r="J128" s="39">
        <f>H128/B128</f>
        <v>3</v>
      </c>
      <c r="K128" s="27">
        <f>(D128/G128)-100%</f>
        <v>0.60000000000000009</v>
      </c>
      <c r="L128" s="27">
        <f>H128/(D128+G128)</f>
        <v>0.23076923076923078</v>
      </c>
      <c r="M128" s="64"/>
      <c r="N128" s="64"/>
      <c r="O128" s="64"/>
      <c r="P128" s="64"/>
      <c r="Q128" s="64"/>
      <c r="R128" s="64"/>
      <c r="S128" s="64"/>
      <c r="T128" s="64"/>
    </row>
    <row r="129" spans="1:20" x14ac:dyDescent="0.25">
      <c r="A129" s="29" t="s">
        <v>93</v>
      </c>
      <c r="B129" s="30">
        <f>SUM(B128)</f>
        <v>380</v>
      </c>
      <c r="C129" s="30"/>
      <c r="D129" s="40">
        <f>SUM(D128)</f>
        <v>3040</v>
      </c>
      <c r="E129" s="31">
        <f>SUM(E128)</f>
        <v>7.8305610828841701E-2</v>
      </c>
      <c r="F129" s="40"/>
      <c r="G129" s="55">
        <f>SUM(G128)</f>
        <v>1900</v>
      </c>
      <c r="H129" s="40">
        <f>SUM(H128)</f>
        <v>1140</v>
      </c>
      <c r="I129" s="31">
        <f>SUM(I128)</f>
        <v>0.10752740573312862</v>
      </c>
      <c r="J129" s="40">
        <f>SUM(J128)</f>
        <v>3</v>
      </c>
      <c r="K129" s="31">
        <f>(D129/G129)-100%</f>
        <v>0.60000000000000009</v>
      </c>
      <c r="L129" s="31">
        <f>H129/(D129+G129)</f>
        <v>0.23076923076923078</v>
      </c>
      <c r="M129" s="64"/>
      <c r="N129" s="64"/>
      <c r="O129" s="64"/>
      <c r="P129" s="64"/>
      <c r="Q129" s="64"/>
      <c r="R129" s="64"/>
      <c r="S129" s="64"/>
      <c r="T129" s="64"/>
    </row>
    <row r="130" spans="1:20" x14ac:dyDescent="0.25">
      <c r="A130" s="16"/>
      <c r="B130" s="16"/>
      <c r="C130" s="16"/>
      <c r="D130" s="16"/>
      <c r="E130" s="48"/>
      <c r="F130" s="23"/>
      <c r="G130" s="33"/>
      <c r="H130" s="16"/>
      <c r="I130" s="16"/>
      <c r="J130" s="16"/>
      <c r="K130" s="16"/>
      <c r="L130" s="16"/>
      <c r="M130" s="64"/>
      <c r="N130" s="64"/>
      <c r="O130" s="64"/>
      <c r="P130" s="64"/>
      <c r="Q130" s="64"/>
      <c r="R130" s="64"/>
      <c r="S130" s="64"/>
      <c r="T130" s="64"/>
    </row>
    <row r="131" spans="1:20" ht="15.75" x14ac:dyDescent="0.25">
      <c r="A131" s="20" t="s">
        <v>101</v>
      </c>
      <c r="B131" s="35">
        <f>B13+B21+B49+B81+B86+B101+B125+B129</f>
        <v>4467</v>
      </c>
      <c r="C131" s="35"/>
      <c r="D131" s="44">
        <f>D13+D21+D49+D81+D86+D101+D125+D129</f>
        <v>38822.25</v>
      </c>
      <c r="E131" s="37">
        <f>E13+E21+E49+E81+E86+E101+E125+E129</f>
        <v>1.0000000000000002</v>
      </c>
      <c r="F131" s="35"/>
      <c r="G131" s="44">
        <f>G13+G21+G49+G81+G86+G101+G125+G129</f>
        <v>28220.301666666666</v>
      </c>
      <c r="H131" s="44">
        <f>H13+H21+H49+H81+H86+H101+H125+H129</f>
        <v>10601.948333333332</v>
      </c>
      <c r="I131" s="37">
        <f>I13+I21+I49+I81+I86+I101+I125+I129</f>
        <v>1.0000000000000002</v>
      </c>
      <c r="J131" s="44"/>
      <c r="K131" s="44"/>
      <c r="L131" s="31"/>
      <c r="M131" s="64"/>
      <c r="N131" s="64"/>
      <c r="O131" s="64"/>
      <c r="P131" s="64"/>
      <c r="Q131" s="64"/>
      <c r="R131" s="64"/>
      <c r="S131" s="64"/>
      <c r="T131" s="64"/>
    </row>
    <row r="132" spans="1:20" x14ac:dyDescent="0.25">
      <c r="A132" s="16"/>
      <c r="B132" s="16"/>
      <c r="C132" s="16"/>
      <c r="D132" s="16"/>
      <c r="E132" s="48"/>
      <c r="F132" s="75"/>
      <c r="M132" s="64"/>
      <c r="N132" s="64"/>
      <c r="O132" s="64"/>
      <c r="P132" s="64"/>
      <c r="Q132" s="64"/>
      <c r="R132" s="64"/>
      <c r="S132" s="64"/>
      <c r="T132" s="64"/>
    </row>
    <row r="133" spans="1:20" ht="15.75" x14ac:dyDescent="0.25">
      <c r="A133" s="36" t="s">
        <v>102</v>
      </c>
      <c r="B133" s="26">
        <f>Vendas!C106</f>
        <v>652</v>
      </c>
      <c r="C133" s="39">
        <f>D133/B133</f>
        <v>156.13926380368099</v>
      </c>
      <c r="D133" s="39">
        <v>101802.8</v>
      </c>
      <c r="E133" s="27">
        <f>D133/$D$134</f>
        <v>1</v>
      </c>
      <c r="F133" s="79"/>
      <c r="G133" s="73"/>
      <c r="M133" s="64"/>
      <c r="N133" s="64"/>
      <c r="O133" s="64"/>
      <c r="P133" s="64"/>
      <c r="Q133" s="64"/>
      <c r="R133" s="64"/>
      <c r="S133" s="64"/>
      <c r="T133" s="64"/>
    </row>
    <row r="134" spans="1:20" ht="15.75" x14ac:dyDescent="0.25">
      <c r="A134" s="20" t="s">
        <v>103</v>
      </c>
      <c r="B134" s="35">
        <f>SUM(B133)</f>
        <v>652</v>
      </c>
      <c r="C134" s="42"/>
      <c r="D134" s="44">
        <f>SUM(D133)</f>
        <v>101802.8</v>
      </c>
      <c r="E134" s="37">
        <f>SUM(E133)</f>
        <v>1</v>
      </c>
      <c r="F134" s="79"/>
      <c r="M134" s="64"/>
      <c r="N134" s="64"/>
      <c r="O134" s="64"/>
      <c r="P134" s="64"/>
      <c r="Q134" s="64"/>
      <c r="R134" s="64"/>
      <c r="S134" s="64"/>
      <c r="T134" s="64"/>
    </row>
    <row r="135" spans="1:20" x14ac:dyDescent="0.25">
      <c r="A135" s="16"/>
      <c r="B135" s="16"/>
      <c r="C135" s="42"/>
      <c r="D135" s="42"/>
      <c r="E135" s="48"/>
      <c r="F135" s="79"/>
      <c r="M135" s="64"/>
      <c r="N135" s="64"/>
      <c r="O135" s="64"/>
      <c r="P135" s="64"/>
      <c r="Q135" s="64"/>
      <c r="R135" s="64"/>
      <c r="S135" s="64"/>
      <c r="T135" s="64"/>
    </row>
    <row r="136" spans="1:20" ht="15.75" x14ac:dyDescent="0.25">
      <c r="A136" s="36" t="s">
        <v>104</v>
      </c>
      <c r="B136" s="16"/>
      <c r="C136" s="42"/>
      <c r="D136" s="45">
        <f>D131</f>
        <v>38822.25</v>
      </c>
      <c r="E136" s="38">
        <f>D136/$D$138</f>
        <v>0.27606923517538307</v>
      </c>
      <c r="F136" s="78"/>
      <c r="M136" s="64"/>
      <c r="N136" s="64"/>
      <c r="O136" s="64"/>
      <c r="P136" s="64"/>
      <c r="Q136" s="64"/>
      <c r="R136" s="64"/>
      <c r="S136" s="64"/>
      <c r="T136" s="64"/>
    </row>
    <row r="137" spans="1:20" ht="15.75" x14ac:dyDescent="0.25">
      <c r="A137" s="36" t="s">
        <v>105</v>
      </c>
      <c r="B137" s="16"/>
      <c r="C137" s="42"/>
      <c r="D137" s="45">
        <f>D134</f>
        <v>101802.8</v>
      </c>
      <c r="E137" s="38">
        <f>D137/$D$138</f>
        <v>0.72393076482461705</v>
      </c>
      <c r="F137" s="79"/>
      <c r="M137" s="64"/>
      <c r="N137" s="64"/>
      <c r="O137" s="64"/>
      <c r="P137" s="64"/>
      <c r="Q137" s="64"/>
      <c r="R137" s="64"/>
      <c r="S137" s="64"/>
      <c r="T137" s="64"/>
    </row>
    <row r="138" spans="1:20" ht="15.75" x14ac:dyDescent="0.25">
      <c r="A138" s="20" t="s">
        <v>106</v>
      </c>
      <c r="B138" s="16"/>
      <c r="C138" s="42"/>
      <c r="D138" s="44">
        <f>SUM(D136:D137)</f>
        <v>140625.04999999999</v>
      </c>
      <c r="E138" s="37">
        <f>SUM(E136:E137)</f>
        <v>1</v>
      </c>
      <c r="F138" s="79"/>
      <c r="M138" s="64"/>
      <c r="N138" s="64"/>
      <c r="O138" s="64"/>
      <c r="P138" s="64"/>
      <c r="Q138" s="64"/>
      <c r="R138" s="64"/>
      <c r="S138" s="64"/>
      <c r="T138" s="64"/>
    </row>
    <row r="139" spans="1:20" x14ac:dyDescent="0.25">
      <c r="E139" s="81"/>
      <c r="F139" s="79"/>
      <c r="M139" s="64"/>
      <c r="N139" s="64"/>
      <c r="O139" s="64"/>
      <c r="P139" s="64"/>
      <c r="Q139" s="64"/>
      <c r="R139" s="64"/>
      <c r="S139" s="64"/>
      <c r="T139" s="64"/>
    </row>
    <row r="140" spans="1:20" x14ac:dyDescent="0.25">
      <c r="E140" s="82"/>
      <c r="F140" s="79"/>
      <c r="M140" s="64"/>
      <c r="N140" s="64"/>
      <c r="O140" s="64"/>
      <c r="P140" s="64"/>
      <c r="Q140" s="64"/>
      <c r="R140" s="64"/>
      <c r="S140" s="64"/>
      <c r="T140" s="64"/>
    </row>
    <row r="141" spans="1:20" x14ac:dyDescent="0.25">
      <c r="F141" s="76"/>
      <c r="M141" s="64"/>
      <c r="N141" s="64"/>
      <c r="O141" s="64"/>
      <c r="P141" s="64"/>
      <c r="Q141" s="64"/>
      <c r="R141" s="64"/>
      <c r="S141" s="64"/>
      <c r="T141" s="64"/>
    </row>
    <row r="142" spans="1:20" x14ac:dyDescent="0.25">
      <c r="F142" s="74"/>
      <c r="G142" s="80"/>
      <c r="M142" s="64"/>
      <c r="N142" s="64"/>
      <c r="O142" s="64"/>
      <c r="P142" s="64"/>
      <c r="Q142" s="64"/>
      <c r="R142" s="64"/>
      <c r="S142" s="64"/>
      <c r="T142" s="64"/>
    </row>
    <row r="143" spans="1:20" x14ac:dyDescent="0.25">
      <c r="A143" s="84"/>
      <c r="C143" s="91"/>
      <c r="D143" s="96"/>
      <c r="E143" s="97"/>
      <c r="F143" s="98"/>
      <c r="G143" s="99"/>
      <c r="H143" s="96"/>
      <c r="I143" s="86"/>
      <c r="K143" s="96"/>
      <c r="L143" s="96"/>
      <c r="M143" s="64"/>
      <c r="N143" s="64"/>
      <c r="O143" s="64"/>
      <c r="P143" s="64"/>
      <c r="Q143" s="64"/>
      <c r="R143" s="64"/>
      <c r="S143" s="64"/>
      <c r="T143" s="64"/>
    </row>
    <row r="144" spans="1:20" ht="18" x14ac:dyDescent="0.25">
      <c r="A144" s="95" t="s">
        <v>77</v>
      </c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101"/>
      <c r="M144" s="64"/>
      <c r="N144" s="64"/>
      <c r="O144" s="64"/>
      <c r="P144" s="64"/>
      <c r="Q144" s="64"/>
      <c r="R144" s="64"/>
      <c r="S144" s="64"/>
      <c r="T144" s="64"/>
    </row>
    <row r="145" spans="1:20" x14ac:dyDescent="0.25">
      <c r="B145" s="86"/>
      <c r="D145" s="86"/>
      <c r="F145" s="67"/>
      <c r="H145" s="86"/>
      <c r="I145" s="86"/>
      <c r="J145" s="86"/>
      <c r="K145" s="86"/>
      <c r="L145" s="96"/>
      <c r="M145" s="64"/>
      <c r="N145" s="64"/>
      <c r="O145" s="64"/>
      <c r="P145" s="64"/>
      <c r="Q145" s="64"/>
      <c r="R145" s="64"/>
      <c r="S145" s="64"/>
      <c r="T145" s="64"/>
    </row>
    <row r="146" spans="1:20" ht="20.25" x14ac:dyDescent="0.25">
      <c r="A146" s="92" t="s">
        <v>78</v>
      </c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102"/>
      <c r="N146" s="64"/>
      <c r="O146" s="64"/>
      <c r="P146" s="64"/>
      <c r="Q146" s="64"/>
      <c r="R146" s="64"/>
      <c r="S146" s="64"/>
      <c r="T146" s="64"/>
    </row>
    <row r="147" spans="1:20" x14ac:dyDescent="0.25">
      <c r="B147" s="85"/>
      <c r="D147" s="85"/>
      <c r="F147" s="67"/>
      <c r="H147" s="85"/>
      <c r="I147" s="85"/>
      <c r="K147" s="85"/>
      <c r="L147" s="91"/>
      <c r="M147" s="64"/>
      <c r="N147" s="64"/>
      <c r="O147" s="64"/>
      <c r="P147" s="64"/>
      <c r="Q147" s="64"/>
      <c r="R147" s="64"/>
      <c r="S147" s="64"/>
      <c r="T147" s="64"/>
    </row>
    <row r="148" spans="1:20" ht="25.5" customHeight="1" x14ac:dyDescent="0.25">
      <c r="A148" s="71" t="s">
        <v>304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102"/>
      <c r="N148" s="64"/>
      <c r="O148" s="64"/>
      <c r="P148" s="64"/>
      <c r="Q148" s="64"/>
      <c r="R148" s="64"/>
      <c r="S148" s="64"/>
      <c r="T148" s="64"/>
    </row>
    <row r="149" spans="1:20" ht="25.5" customHeight="1" x14ac:dyDescent="0.25">
      <c r="A149" s="72" t="s">
        <v>107</v>
      </c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102"/>
      <c r="N149" s="64"/>
      <c r="O149" s="64"/>
      <c r="P149" s="64"/>
      <c r="Q149" s="64"/>
      <c r="R149" s="64"/>
      <c r="S149" s="64"/>
      <c r="T149" s="64"/>
    </row>
    <row r="150" spans="1:20" x14ac:dyDescent="0.25">
      <c r="A150" s="93"/>
      <c r="B150" s="93"/>
      <c r="C150" s="94"/>
      <c r="E150" s="100"/>
      <c r="F150" s="67"/>
      <c r="G150" s="93"/>
      <c r="I150" s="94"/>
      <c r="J150" s="94"/>
      <c r="K150" s="94"/>
      <c r="M150" s="64"/>
      <c r="N150" s="64"/>
      <c r="O150" s="64"/>
      <c r="P150" s="64"/>
      <c r="Q150" s="64"/>
      <c r="R150" s="64"/>
      <c r="S150" s="64"/>
      <c r="T150" s="64"/>
    </row>
    <row r="151" spans="1:20" ht="15.75" x14ac:dyDescent="0.25">
      <c r="A151" s="16"/>
      <c r="B151" s="17" t="s">
        <v>79</v>
      </c>
      <c r="C151" s="17"/>
      <c r="D151" s="17"/>
      <c r="E151" s="17"/>
      <c r="F151" s="18" t="s">
        <v>8</v>
      </c>
      <c r="G151" s="18"/>
      <c r="H151" s="16"/>
      <c r="I151" s="16"/>
      <c r="J151" s="16"/>
      <c r="K151" s="16"/>
      <c r="L151" s="16"/>
      <c r="M151" s="64"/>
      <c r="N151" s="64"/>
      <c r="O151" s="64"/>
      <c r="P151" s="64"/>
      <c r="Q151" s="64"/>
      <c r="R151" s="64"/>
      <c r="S151" s="64"/>
      <c r="T151" s="64"/>
    </row>
    <row r="152" spans="1:20" ht="15.75" x14ac:dyDescent="0.25">
      <c r="A152" s="19" t="s">
        <v>80</v>
      </c>
      <c r="B152" s="20" t="s">
        <v>81</v>
      </c>
      <c r="C152" s="20" t="s">
        <v>82</v>
      </c>
      <c r="D152" s="20" t="s">
        <v>83</v>
      </c>
      <c r="E152" s="46" t="s">
        <v>84</v>
      </c>
      <c r="F152" s="21" t="s">
        <v>85</v>
      </c>
      <c r="G152" s="19" t="s">
        <v>86</v>
      </c>
      <c r="H152" s="20" t="s">
        <v>87</v>
      </c>
      <c r="I152" s="20" t="s">
        <v>88</v>
      </c>
      <c r="J152" s="20" t="s">
        <v>89</v>
      </c>
      <c r="K152" s="22" t="s">
        <v>90</v>
      </c>
      <c r="L152" s="22" t="s">
        <v>91</v>
      </c>
      <c r="M152" s="64"/>
      <c r="N152" s="64"/>
      <c r="O152" s="64"/>
      <c r="P152" s="64"/>
      <c r="Q152" s="64"/>
      <c r="R152" s="64"/>
      <c r="S152" s="64"/>
      <c r="T152" s="64"/>
    </row>
    <row r="153" spans="1:20" ht="15.75" x14ac:dyDescent="0.25">
      <c r="A153" s="20" t="s">
        <v>92</v>
      </c>
      <c r="B153" s="16"/>
      <c r="C153" s="42"/>
      <c r="D153" s="42"/>
      <c r="E153" s="47"/>
      <c r="F153" s="23"/>
      <c r="G153" s="16"/>
      <c r="H153" s="16"/>
      <c r="I153" s="16"/>
      <c r="J153" s="16"/>
      <c r="K153" s="24"/>
      <c r="L153" s="24"/>
      <c r="M153" s="64"/>
      <c r="N153" s="64"/>
      <c r="O153" s="64"/>
      <c r="P153" s="64"/>
      <c r="Q153" s="64"/>
      <c r="R153" s="64"/>
      <c r="S153" s="64"/>
      <c r="T153" s="64"/>
    </row>
    <row r="154" spans="1:20" x14ac:dyDescent="0.25">
      <c r="A154" s="16" t="s">
        <v>93</v>
      </c>
      <c r="B154" s="26">
        <f>B13</f>
        <v>87</v>
      </c>
      <c r="C154" s="39"/>
      <c r="D154" s="39">
        <f t="shared" ref="D154" si="58">D13</f>
        <v>500</v>
      </c>
      <c r="E154" s="27">
        <f>E13</f>
        <v>1.2879212307375282E-2</v>
      </c>
      <c r="F154" s="39"/>
      <c r="G154" s="39">
        <f>G13</f>
        <v>0</v>
      </c>
      <c r="H154" s="39">
        <f>H13</f>
        <v>500</v>
      </c>
      <c r="I154" s="27">
        <f>I13</f>
        <v>4.7161142865407291E-2</v>
      </c>
      <c r="J154" s="39">
        <f>J13</f>
        <v>28</v>
      </c>
      <c r="K154" s="39" t="e">
        <f>K13</f>
        <v>#DIV/0!</v>
      </c>
      <c r="L154" s="27">
        <f>L13</f>
        <v>1</v>
      </c>
      <c r="M154" s="64"/>
      <c r="N154" s="64"/>
      <c r="O154" s="64"/>
      <c r="P154" s="64"/>
      <c r="Q154" s="64"/>
      <c r="R154" s="64"/>
      <c r="S154" s="64"/>
      <c r="T154" s="64"/>
    </row>
    <row r="155" spans="1:20" x14ac:dyDescent="0.25">
      <c r="A155" s="16"/>
      <c r="B155" s="16"/>
      <c r="C155" s="42"/>
      <c r="D155" s="42"/>
      <c r="E155" s="48"/>
      <c r="F155" s="23"/>
      <c r="G155" s="16"/>
      <c r="H155" s="16"/>
      <c r="I155" s="16"/>
      <c r="J155" s="16"/>
      <c r="K155" s="16"/>
      <c r="L155" s="16"/>
      <c r="M155" s="64"/>
      <c r="N155" s="64"/>
      <c r="O155" s="64"/>
      <c r="P155" s="64"/>
      <c r="Q155" s="64"/>
      <c r="R155" s="64"/>
      <c r="S155" s="64"/>
      <c r="T155" s="64"/>
    </row>
    <row r="156" spans="1:20" x14ac:dyDescent="0.25">
      <c r="A156" s="29" t="s">
        <v>94</v>
      </c>
      <c r="B156" s="16"/>
      <c r="C156" s="42"/>
      <c r="D156" s="42"/>
      <c r="E156" s="48"/>
      <c r="F156" s="23"/>
      <c r="G156" s="16"/>
      <c r="H156" s="16"/>
      <c r="I156" s="16"/>
      <c r="J156" s="16"/>
      <c r="K156" s="16"/>
      <c r="L156" s="16"/>
      <c r="M156" s="64"/>
      <c r="N156" s="64"/>
      <c r="O156" s="64"/>
      <c r="P156" s="64"/>
      <c r="Q156" s="64"/>
      <c r="R156" s="64"/>
      <c r="S156" s="64"/>
      <c r="T156" s="64"/>
    </row>
    <row r="157" spans="1:20" x14ac:dyDescent="0.25">
      <c r="A157" s="16" t="s">
        <v>93</v>
      </c>
      <c r="B157" s="26">
        <f>B21</f>
        <v>464</v>
      </c>
      <c r="C157" s="39"/>
      <c r="D157" s="39">
        <f>D21</f>
        <v>3009</v>
      </c>
      <c r="E157" s="27">
        <f>E21</f>
        <v>7.7507099665784437E-2</v>
      </c>
      <c r="F157" s="28"/>
      <c r="G157" s="39">
        <f>G21</f>
        <v>1496.92</v>
      </c>
      <c r="H157" s="39">
        <f>H21</f>
        <v>1512.08</v>
      </c>
      <c r="I157" s="27">
        <f>I21</f>
        <v>0.14262284180785012</v>
      </c>
      <c r="J157" s="39">
        <f>J21</f>
        <v>13.310000000000002</v>
      </c>
      <c r="K157" s="27">
        <f>K21</f>
        <v>1.0101274617214013</v>
      </c>
      <c r="L157" s="27">
        <f>L21</f>
        <v>0.33557630850081666</v>
      </c>
      <c r="M157" s="64"/>
      <c r="N157" s="64"/>
      <c r="O157" s="64"/>
      <c r="P157" s="64"/>
      <c r="Q157" s="64"/>
      <c r="R157" s="64"/>
      <c r="S157" s="64"/>
      <c r="T157" s="64"/>
    </row>
    <row r="158" spans="1:20" x14ac:dyDescent="0.25">
      <c r="A158" s="16"/>
      <c r="B158" s="16"/>
      <c r="C158" s="42"/>
      <c r="D158" s="42"/>
      <c r="E158" s="48"/>
      <c r="F158" s="23"/>
      <c r="G158" s="16"/>
      <c r="H158" s="16"/>
      <c r="I158" s="16"/>
      <c r="J158" s="16"/>
      <c r="K158" s="16"/>
      <c r="L158" s="16"/>
      <c r="M158" s="64"/>
      <c r="N158" s="64"/>
      <c r="O158" s="64"/>
      <c r="P158" s="64"/>
      <c r="Q158" s="64"/>
      <c r="R158" s="64"/>
      <c r="S158" s="64"/>
      <c r="T158" s="64"/>
    </row>
    <row r="159" spans="1:20" x14ac:dyDescent="0.25">
      <c r="A159" s="29" t="s">
        <v>95</v>
      </c>
      <c r="B159" s="16"/>
      <c r="C159" s="42"/>
      <c r="D159" s="42"/>
      <c r="E159" s="48"/>
      <c r="F159" s="23"/>
      <c r="G159" s="16"/>
      <c r="H159" s="16"/>
      <c r="I159" s="16"/>
      <c r="J159" s="16"/>
      <c r="K159" s="16"/>
      <c r="L159" s="16"/>
      <c r="M159" s="64"/>
      <c r="N159" s="64"/>
      <c r="O159" s="64"/>
      <c r="P159" s="64"/>
      <c r="Q159" s="64"/>
      <c r="R159" s="64"/>
      <c r="S159" s="64"/>
      <c r="T159" s="64"/>
    </row>
    <row r="160" spans="1:20" x14ac:dyDescent="0.25">
      <c r="A160" s="16" t="s">
        <v>93</v>
      </c>
      <c r="B160" s="26">
        <f>B49</f>
        <v>2038</v>
      </c>
      <c r="C160" s="39"/>
      <c r="D160" s="26">
        <f>D49</f>
        <v>22663.25</v>
      </c>
      <c r="E160" s="27">
        <f>E49</f>
        <v>0.58376961665024574</v>
      </c>
      <c r="F160" s="28"/>
      <c r="G160" s="39">
        <f>G49</f>
        <v>20610.48</v>
      </c>
      <c r="H160" s="39">
        <f>H49</f>
        <v>2052.7700000000004</v>
      </c>
      <c r="I160" s="27">
        <f>I49</f>
        <v>0.19362195847964433</v>
      </c>
      <c r="J160" s="39">
        <f>J49</f>
        <v>27.459999999999997</v>
      </c>
      <c r="K160" s="27">
        <f>K49</f>
        <v>9.9598359669449632E-2</v>
      </c>
      <c r="L160" s="27">
        <f>L49</f>
        <v>4.7436862965129202E-2</v>
      </c>
      <c r="M160" s="64"/>
      <c r="N160" s="64"/>
      <c r="O160" s="64"/>
      <c r="P160" s="64"/>
      <c r="Q160" s="64"/>
      <c r="R160" s="64"/>
      <c r="S160" s="64"/>
      <c r="T160" s="64"/>
    </row>
    <row r="161" spans="1:20" x14ac:dyDescent="0.25">
      <c r="A161" s="16"/>
      <c r="B161" s="16"/>
      <c r="C161" s="42"/>
      <c r="D161" s="42"/>
      <c r="E161" s="48"/>
      <c r="F161" s="23"/>
      <c r="G161" s="16"/>
      <c r="H161" s="16"/>
      <c r="I161" s="16"/>
      <c r="J161" s="16"/>
      <c r="K161" s="16"/>
      <c r="L161" s="16"/>
      <c r="M161" s="64"/>
      <c r="N161" s="64"/>
      <c r="O161" s="64"/>
      <c r="P161" s="64"/>
      <c r="Q161" s="64"/>
      <c r="R161" s="64"/>
      <c r="S161" s="64"/>
      <c r="T161" s="64"/>
    </row>
    <row r="162" spans="1:20" x14ac:dyDescent="0.25">
      <c r="A162" s="29" t="s">
        <v>96</v>
      </c>
      <c r="B162" s="16"/>
      <c r="C162" s="42"/>
      <c r="D162" s="42"/>
      <c r="E162" s="48"/>
      <c r="F162" s="23"/>
      <c r="G162" s="16"/>
      <c r="H162" s="16"/>
      <c r="I162" s="16"/>
      <c r="J162" s="16"/>
      <c r="K162" s="16"/>
      <c r="L162" s="16"/>
      <c r="M162" s="64"/>
      <c r="N162" s="64"/>
      <c r="O162" s="64"/>
      <c r="P162" s="64"/>
      <c r="Q162" s="64"/>
      <c r="R162" s="64"/>
      <c r="S162" s="64"/>
      <c r="T162" s="64"/>
    </row>
    <row r="163" spans="1:20" x14ac:dyDescent="0.25">
      <c r="A163" s="16" t="s">
        <v>93</v>
      </c>
      <c r="B163" s="26">
        <f>B81</f>
        <v>301</v>
      </c>
      <c r="C163" s="39"/>
      <c r="D163" s="39">
        <f>D81</f>
        <v>1371</v>
      </c>
      <c r="E163" s="27">
        <f>E81</f>
        <v>3.5314800146823012E-2</v>
      </c>
      <c r="F163" s="28"/>
      <c r="G163" s="39">
        <f>G81</f>
        <v>620.0716666666666</v>
      </c>
      <c r="H163" s="39">
        <f>H81</f>
        <v>750.92833333333363</v>
      </c>
      <c r="I163" s="27">
        <f>I81</f>
        <v>7.0829276820031026E-2</v>
      </c>
      <c r="J163" s="39">
        <f>J81</f>
        <v>76.638333333333321</v>
      </c>
      <c r="K163" s="27">
        <f>K81</f>
        <v>1.2110347459836635</v>
      </c>
      <c r="L163" s="27">
        <f>L81</f>
        <v>0.37714781738142705</v>
      </c>
      <c r="M163" s="64"/>
      <c r="N163" s="64"/>
      <c r="O163" s="64"/>
      <c r="P163" s="64"/>
      <c r="Q163" s="64"/>
      <c r="R163" s="64"/>
      <c r="S163" s="64"/>
      <c r="T163" s="64"/>
    </row>
    <row r="164" spans="1:20" x14ac:dyDescent="0.25">
      <c r="A164" s="16"/>
      <c r="B164" s="16"/>
      <c r="C164" s="42"/>
      <c r="D164" s="42"/>
      <c r="E164" s="48"/>
      <c r="F164" s="23"/>
      <c r="G164" s="16"/>
      <c r="H164" s="16"/>
      <c r="I164" s="16"/>
      <c r="J164" s="16"/>
      <c r="K164" s="16"/>
      <c r="L164" s="16"/>
      <c r="M164" s="64"/>
      <c r="N164" s="64"/>
      <c r="O164" s="64"/>
      <c r="P164" s="64"/>
      <c r="Q164" s="64"/>
      <c r="R164" s="64"/>
      <c r="S164" s="64"/>
      <c r="T164" s="64"/>
    </row>
    <row r="165" spans="1:20" x14ac:dyDescent="0.25">
      <c r="A165" s="29" t="s">
        <v>97</v>
      </c>
      <c r="B165" s="16"/>
      <c r="C165" s="42"/>
      <c r="D165" s="42"/>
      <c r="E165" s="48"/>
      <c r="F165" s="23"/>
      <c r="G165" s="16"/>
      <c r="H165" s="16"/>
      <c r="I165" s="16"/>
      <c r="J165" s="16"/>
      <c r="K165" s="16"/>
      <c r="L165" s="16"/>
      <c r="M165" s="64"/>
      <c r="N165" s="64"/>
      <c r="O165" s="64"/>
      <c r="P165" s="64"/>
      <c r="Q165" s="64"/>
      <c r="R165" s="64"/>
      <c r="S165" s="64"/>
      <c r="T165" s="64"/>
    </row>
    <row r="166" spans="1:20" x14ac:dyDescent="0.25">
      <c r="A166" s="16" t="s">
        <v>93</v>
      </c>
      <c r="B166" s="26">
        <f>B86</f>
        <v>52</v>
      </c>
      <c r="C166" s="39"/>
      <c r="D166" s="39">
        <f>D86</f>
        <v>458</v>
      </c>
      <c r="E166" s="27">
        <f>E86</f>
        <v>1.1797358473555758E-2</v>
      </c>
      <c r="F166" s="28"/>
      <c r="G166" s="39">
        <f>G86</f>
        <v>222.1</v>
      </c>
      <c r="H166" s="39">
        <f>H86</f>
        <v>235.9</v>
      </c>
      <c r="I166" s="27">
        <f>I86</f>
        <v>2.2250627203899163E-2</v>
      </c>
      <c r="J166" s="39">
        <f>J86</f>
        <v>9.1999999999999993</v>
      </c>
      <c r="K166" s="27">
        <f>K86</f>
        <v>1.0621341737955876</v>
      </c>
      <c r="L166" s="27">
        <f>L86</f>
        <v>0.34686075577121012</v>
      </c>
      <c r="M166" s="64"/>
      <c r="N166" s="64"/>
      <c r="O166" s="64"/>
      <c r="P166" s="64"/>
      <c r="Q166" s="64"/>
      <c r="R166" s="64"/>
      <c r="S166" s="64"/>
      <c r="T166" s="64"/>
    </row>
    <row r="167" spans="1:20" x14ac:dyDescent="0.25">
      <c r="A167" s="16"/>
      <c r="B167" s="16"/>
      <c r="C167" s="42"/>
      <c r="D167" s="42"/>
      <c r="E167" s="48"/>
      <c r="F167" s="23"/>
      <c r="G167" s="16"/>
      <c r="H167" s="16"/>
      <c r="I167" s="16"/>
      <c r="J167" s="16"/>
      <c r="K167" s="16"/>
      <c r="L167" s="16"/>
      <c r="M167" s="64"/>
      <c r="N167" s="64"/>
      <c r="O167" s="64"/>
      <c r="P167" s="64"/>
      <c r="Q167" s="64"/>
      <c r="R167" s="64"/>
      <c r="S167" s="64"/>
      <c r="T167" s="64"/>
    </row>
    <row r="168" spans="1:20" x14ac:dyDescent="0.25">
      <c r="A168" s="29" t="s">
        <v>98</v>
      </c>
      <c r="B168" s="16"/>
      <c r="C168" s="42"/>
      <c r="D168" s="42"/>
      <c r="E168" s="48"/>
      <c r="F168" s="23"/>
      <c r="G168" s="16"/>
      <c r="H168" s="16"/>
      <c r="I168" s="16"/>
      <c r="J168" s="16"/>
      <c r="K168" s="16"/>
      <c r="L168" s="16"/>
      <c r="M168" s="64"/>
      <c r="N168" s="64"/>
      <c r="O168" s="64"/>
      <c r="P168" s="64"/>
      <c r="Q168" s="64"/>
      <c r="R168" s="64"/>
      <c r="S168" s="64"/>
      <c r="T168" s="64"/>
    </row>
    <row r="169" spans="1:20" x14ac:dyDescent="0.25">
      <c r="A169" s="16" t="s">
        <v>93</v>
      </c>
      <c r="B169" s="26">
        <f>B101</f>
        <v>76</v>
      </c>
      <c r="C169" s="39"/>
      <c r="D169" s="39">
        <f>D101</f>
        <v>652</v>
      </c>
      <c r="E169" s="27">
        <f>E101</f>
        <v>1.6794492848817368E-2</v>
      </c>
      <c r="F169" s="28"/>
      <c r="G169" s="39">
        <f>G101</f>
        <v>315.77</v>
      </c>
      <c r="H169" s="39">
        <f>H101</f>
        <v>336.23</v>
      </c>
      <c r="I169" s="27">
        <f>I101</f>
        <v>3.1713982131271787E-2</v>
      </c>
      <c r="J169" s="39">
        <f>J101</f>
        <v>56.679999999999993</v>
      </c>
      <c r="K169" s="27">
        <f>K101</f>
        <v>1.0647939956297305</v>
      </c>
      <c r="L169" s="27">
        <f>L101</f>
        <v>0.34742759126651995</v>
      </c>
      <c r="M169" s="64"/>
      <c r="N169" s="64"/>
      <c r="O169" s="64"/>
      <c r="P169" s="64"/>
      <c r="Q169" s="64"/>
      <c r="R169" s="64"/>
      <c r="S169" s="64"/>
      <c r="T169" s="64"/>
    </row>
    <row r="170" spans="1:20" x14ac:dyDescent="0.25">
      <c r="A170" s="16"/>
      <c r="B170" s="16"/>
      <c r="C170" s="42"/>
      <c r="D170" s="42"/>
      <c r="E170" s="48"/>
      <c r="F170" s="23"/>
      <c r="G170" s="16"/>
      <c r="H170" s="16"/>
      <c r="I170" s="16"/>
      <c r="J170" s="16"/>
      <c r="K170" s="16"/>
      <c r="L170" s="16"/>
      <c r="M170" s="64"/>
      <c r="N170" s="64"/>
      <c r="O170" s="64"/>
      <c r="P170" s="64"/>
      <c r="Q170" s="64"/>
      <c r="R170" s="64"/>
      <c r="S170" s="64"/>
      <c r="T170" s="64"/>
    </row>
    <row r="171" spans="1:20" x14ac:dyDescent="0.25">
      <c r="A171" s="29" t="s">
        <v>99</v>
      </c>
      <c r="B171" s="16"/>
      <c r="C171" s="42"/>
      <c r="D171" s="42"/>
      <c r="E171" s="48"/>
      <c r="F171" s="23"/>
      <c r="G171" s="16"/>
      <c r="H171" s="16"/>
      <c r="I171" s="16"/>
      <c r="J171" s="16"/>
      <c r="K171" s="16"/>
      <c r="L171" s="16"/>
      <c r="M171" s="64"/>
      <c r="N171" s="64"/>
      <c r="O171" s="64"/>
      <c r="P171" s="64"/>
      <c r="Q171" s="64"/>
      <c r="R171" s="64"/>
      <c r="S171" s="64"/>
      <c r="T171" s="64"/>
    </row>
    <row r="172" spans="1:20" x14ac:dyDescent="0.25">
      <c r="A172" s="16" t="s">
        <v>93</v>
      </c>
      <c r="B172" s="26">
        <f>B125</f>
        <v>1069</v>
      </c>
      <c r="C172" s="39"/>
      <c r="D172" s="39">
        <f>D125</f>
        <v>7129</v>
      </c>
      <c r="E172" s="27">
        <f>E125</f>
        <v>0.18363180907855675</v>
      </c>
      <c r="F172" s="28"/>
      <c r="G172" s="39">
        <f>G125</f>
        <v>3054.96</v>
      </c>
      <c r="H172" s="39">
        <f>H125</f>
        <v>4074.0399999999995</v>
      </c>
      <c r="I172" s="27">
        <f>I125</f>
        <v>0.38427276495876789</v>
      </c>
      <c r="J172" s="39">
        <f>J125</f>
        <v>82.494</v>
      </c>
      <c r="K172" s="27">
        <f>K125</f>
        <v>1.333582109094718</v>
      </c>
      <c r="L172" s="27">
        <f>L125</f>
        <v>0.40004477629527219</v>
      </c>
      <c r="M172" s="64"/>
      <c r="N172" s="64"/>
      <c r="O172" s="64"/>
      <c r="P172" s="64"/>
      <c r="Q172" s="64"/>
      <c r="R172" s="64"/>
      <c r="S172" s="64"/>
      <c r="T172" s="64"/>
    </row>
    <row r="173" spans="1:20" x14ac:dyDescent="0.25">
      <c r="A173" s="16"/>
      <c r="B173" s="16"/>
      <c r="C173" s="42"/>
      <c r="D173" s="42"/>
      <c r="E173" s="48"/>
      <c r="F173" s="23"/>
      <c r="G173" s="16"/>
      <c r="H173" s="16"/>
      <c r="I173" s="16"/>
      <c r="J173" s="16"/>
      <c r="K173" s="16"/>
      <c r="L173" s="16"/>
      <c r="M173" s="64"/>
      <c r="N173" s="64"/>
      <c r="O173" s="64"/>
      <c r="P173" s="64"/>
      <c r="Q173" s="64"/>
      <c r="R173" s="64"/>
      <c r="S173" s="64"/>
      <c r="T173" s="64"/>
    </row>
    <row r="174" spans="1:20" x14ac:dyDescent="0.25">
      <c r="A174" s="29" t="s">
        <v>100</v>
      </c>
      <c r="B174" s="16"/>
      <c r="C174" s="42"/>
      <c r="D174" s="42"/>
      <c r="E174" s="48"/>
      <c r="F174" s="23"/>
      <c r="G174" s="16"/>
      <c r="H174" s="16"/>
      <c r="I174" s="16"/>
      <c r="J174" s="16"/>
      <c r="K174" s="16"/>
      <c r="L174" s="16"/>
      <c r="M174" s="64"/>
      <c r="N174" s="64"/>
      <c r="O174" s="64"/>
      <c r="P174" s="64"/>
      <c r="Q174" s="64"/>
      <c r="R174" s="64"/>
      <c r="S174" s="64"/>
      <c r="T174" s="64"/>
    </row>
    <row r="175" spans="1:20" x14ac:dyDescent="0.25">
      <c r="A175" s="16" t="s">
        <v>44</v>
      </c>
      <c r="B175" s="26">
        <f>B128</f>
        <v>380</v>
      </c>
      <c r="C175" s="39"/>
      <c r="D175" s="39">
        <f>D129</f>
        <v>3040</v>
      </c>
      <c r="E175" s="27">
        <f>E129</f>
        <v>7.8305610828841701E-2</v>
      </c>
      <c r="F175" s="28"/>
      <c r="G175" s="39">
        <f>G129</f>
        <v>1900</v>
      </c>
      <c r="H175" s="39">
        <f>H129</f>
        <v>1140</v>
      </c>
      <c r="I175" s="27">
        <f>I129</f>
        <v>0.10752740573312862</v>
      </c>
      <c r="J175" s="39">
        <f>J129</f>
        <v>3</v>
      </c>
      <c r="K175" s="27">
        <f>K129</f>
        <v>0.60000000000000009</v>
      </c>
      <c r="L175" s="27">
        <f>L129</f>
        <v>0.23076923076923078</v>
      </c>
      <c r="M175" s="64"/>
      <c r="N175" s="64"/>
      <c r="O175" s="64"/>
      <c r="P175" s="64"/>
      <c r="Q175" s="64"/>
      <c r="R175" s="64"/>
      <c r="S175" s="64"/>
      <c r="T175" s="64"/>
    </row>
    <row r="176" spans="1:20" x14ac:dyDescent="0.25">
      <c r="A176" s="16"/>
      <c r="B176" s="16"/>
      <c r="C176" s="42"/>
      <c r="D176" s="42"/>
      <c r="E176" s="48"/>
      <c r="F176" s="23"/>
      <c r="G176" s="16"/>
      <c r="H176" s="16"/>
      <c r="I176" s="16"/>
      <c r="J176" s="16"/>
      <c r="K176" s="16"/>
      <c r="L176" s="16"/>
      <c r="M176" s="64"/>
      <c r="N176" s="64"/>
      <c r="O176" s="64"/>
      <c r="P176" s="64"/>
      <c r="Q176" s="64"/>
      <c r="R176" s="64"/>
      <c r="S176" s="64"/>
      <c r="T176" s="64"/>
    </row>
    <row r="177" spans="1:20" ht="15.75" x14ac:dyDescent="0.25">
      <c r="A177" s="20" t="s">
        <v>101</v>
      </c>
      <c r="B177" s="35">
        <f>SUM(B153:B176)</f>
        <v>4467</v>
      </c>
      <c r="C177" s="40"/>
      <c r="D177" s="44">
        <f>SUM(D154:D176)</f>
        <v>38822.25</v>
      </c>
      <c r="E177" s="31">
        <f>SUM(E154:E176)</f>
        <v>1.0000000000000002</v>
      </c>
      <c r="F177" s="32"/>
      <c r="G177" s="44">
        <f>SUM(G154:G176)</f>
        <v>28220.301666666666</v>
      </c>
      <c r="H177" s="44">
        <f>SUM(H154:H176)</f>
        <v>10601.948333333332</v>
      </c>
      <c r="I177" s="37">
        <f>SUM(I154:I176)</f>
        <v>1.0000000000000002</v>
      </c>
      <c r="J177" s="40"/>
      <c r="K177" s="31"/>
      <c r="L177" s="31"/>
      <c r="M177" s="64"/>
      <c r="N177" s="64"/>
      <c r="O177" s="64"/>
      <c r="P177" s="64"/>
      <c r="Q177" s="64"/>
      <c r="R177" s="64"/>
      <c r="S177" s="64"/>
      <c r="T177" s="64"/>
    </row>
    <row r="178" spans="1:20" x14ac:dyDescent="0.25">
      <c r="A178" s="16"/>
      <c r="B178" s="16"/>
      <c r="C178" s="42"/>
      <c r="D178" s="42"/>
      <c r="E178" s="109"/>
      <c r="F178" s="67"/>
      <c r="G178" s="89"/>
      <c r="M178" s="64"/>
      <c r="N178" s="64"/>
      <c r="O178" s="64"/>
      <c r="P178" s="64"/>
      <c r="Q178" s="64"/>
      <c r="R178" s="64"/>
      <c r="S178" s="64"/>
      <c r="T178" s="64"/>
    </row>
    <row r="179" spans="1:20" ht="15.75" x14ac:dyDescent="0.25">
      <c r="A179" s="36" t="s">
        <v>102</v>
      </c>
      <c r="B179" s="26">
        <f>B133</f>
        <v>652</v>
      </c>
      <c r="C179" s="39"/>
      <c r="D179" s="108">
        <f>D134</f>
        <v>101802.8</v>
      </c>
      <c r="E179" s="110">
        <f>E133</f>
        <v>1</v>
      </c>
      <c r="F179" s="77"/>
      <c r="M179" s="64"/>
      <c r="N179" s="64"/>
      <c r="O179" s="64"/>
      <c r="P179" s="64"/>
      <c r="Q179" s="64"/>
      <c r="R179" s="64"/>
      <c r="S179" s="64"/>
      <c r="T179" s="64"/>
    </row>
    <row r="180" spans="1:20" ht="15.75" x14ac:dyDescent="0.25">
      <c r="A180" s="20" t="s">
        <v>103</v>
      </c>
      <c r="B180" s="35">
        <f>SUM(B179)</f>
        <v>652</v>
      </c>
      <c r="C180" s="42"/>
      <c r="D180" s="44">
        <f>SUM(D179)</f>
        <v>101802.8</v>
      </c>
      <c r="E180" s="37">
        <f>SUM(E179)</f>
        <v>1</v>
      </c>
      <c r="F180" s="77"/>
      <c r="M180" s="64"/>
      <c r="N180" s="64"/>
      <c r="O180" s="64"/>
      <c r="P180" s="64"/>
      <c r="Q180" s="64"/>
      <c r="R180" s="64"/>
      <c r="S180" s="64"/>
      <c r="T180" s="64"/>
    </row>
    <row r="181" spans="1:20" x14ac:dyDescent="0.25">
      <c r="A181" s="16"/>
      <c r="B181" s="16"/>
      <c r="C181" s="42"/>
      <c r="D181" s="42"/>
      <c r="E181" s="48"/>
      <c r="F181" s="77"/>
      <c r="M181" s="64"/>
      <c r="N181" s="64"/>
      <c r="O181" s="64"/>
      <c r="P181" s="64"/>
      <c r="Q181" s="64"/>
      <c r="R181" s="64"/>
      <c r="S181" s="64"/>
      <c r="T181" s="64"/>
    </row>
    <row r="182" spans="1:20" ht="15.75" x14ac:dyDescent="0.25">
      <c r="A182" s="36" t="s">
        <v>104</v>
      </c>
      <c r="B182" s="16">
        <f>B177</f>
        <v>4467</v>
      </c>
      <c r="C182" s="42"/>
      <c r="D182" s="45">
        <f>D177</f>
        <v>38822.25</v>
      </c>
      <c r="E182" s="38">
        <f>E136</f>
        <v>0.27606923517538307</v>
      </c>
      <c r="F182" s="88"/>
      <c r="G182" s="90"/>
      <c r="M182" s="64"/>
      <c r="N182" s="64"/>
      <c r="O182" s="64"/>
      <c r="P182" s="64"/>
      <c r="Q182" s="64"/>
      <c r="R182" s="64"/>
      <c r="S182" s="64"/>
      <c r="T182" s="64"/>
    </row>
    <row r="183" spans="1:20" ht="15.75" x14ac:dyDescent="0.25">
      <c r="A183" s="36" t="s">
        <v>105</v>
      </c>
      <c r="B183" s="16">
        <f>B180</f>
        <v>652</v>
      </c>
      <c r="C183" s="42"/>
      <c r="D183" s="45">
        <f>D180</f>
        <v>101802.8</v>
      </c>
      <c r="E183" s="38">
        <f>E137</f>
        <v>0.72393076482461705</v>
      </c>
      <c r="F183" s="77"/>
      <c r="M183" s="64"/>
      <c r="N183" s="64"/>
      <c r="O183" s="64"/>
      <c r="P183" s="64"/>
      <c r="Q183" s="64"/>
      <c r="R183" s="64"/>
      <c r="S183" s="64"/>
      <c r="T183" s="64"/>
    </row>
    <row r="184" spans="1:20" ht="15.75" x14ac:dyDescent="0.25">
      <c r="A184" s="20" t="s">
        <v>106</v>
      </c>
      <c r="B184" s="61">
        <f>SUM(B182:B183)</f>
        <v>5119</v>
      </c>
      <c r="C184" s="42"/>
      <c r="D184" s="44">
        <f>SUM(D182:D183)</f>
        <v>140625.04999999999</v>
      </c>
      <c r="E184" s="37">
        <f>SUM(E182:E183)</f>
        <v>1</v>
      </c>
      <c r="F184" s="88"/>
      <c r="G184" s="90"/>
      <c r="M184" s="64"/>
      <c r="N184" s="64"/>
      <c r="O184" s="64"/>
      <c r="P184" s="64"/>
      <c r="Q184" s="64"/>
      <c r="R184" s="64"/>
      <c r="S184" s="64"/>
      <c r="T184" s="64"/>
    </row>
    <row r="185" spans="1:20" x14ac:dyDescent="0.25">
      <c r="F185" s="80"/>
    </row>
  </sheetData>
  <sheetProtection algorithmName="SHA-512" hashValue="XYFRLgjbL2rhWAGcb8b/guES3WA+iGU9FFM6pJ/4oBslTimpZJ4vfv3KtB4pgU1acjiCMilIWSGDPNY94CE5XQ==" saltValue="7Jc28Umrr65WkI7gRgtBsQ==" spinCount="100000" sheet="1" objects="1" scenarios="1"/>
  <mergeCells count="12">
    <mergeCell ref="A144:L144"/>
    <mergeCell ref="A146:L146"/>
    <mergeCell ref="A148:L148"/>
    <mergeCell ref="A149:L149"/>
    <mergeCell ref="B151:E151"/>
    <mergeCell ref="F151:G151"/>
    <mergeCell ref="A1:L1"/>
    <mergeCell ref="A3:L3"/>
    <mergeCell ref="A5:L5"/>
    <mergeCell ref="A6:L6"/>
    <mergeCell ref="B7:E7"/>
    <mergeCell ref="F7:G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7ABD-8544-4E10-B432-AD011C4DAC7F}">
  <dimension ref="A1:L129"/>
  <sheetViews>
    <sheetView workbookViewId="0">
      <selection activeCell="J9" sqref="J9"/>
    </sheetView>
  </sheetViews>
  <sheetFormatPr defaultRowHeight="15" x14ac:dyDescent="0.25"/>
  <cols>
    <col min="2" max="2" width="14.42578125" style="12" bestFit="1" customWidth="1"/>
    <col min="3" max="3" width="54" bestFit="1" customWidth="1"/>
    <col min="4" max="4" width="10.7109375" bestFit="1" customWidth="1"/>
    <col min="5" max="5" width="33.140625" bestFit="1" customWidth="1"/>
    <col min="6" max="6" width="9.28515625" bestFit="1" customWidth="1"/>
    <col min="7" max="7" width="11.42578125" bestFit="1" customWidth="1"/>
    <col min="8" max="8" width="13.5703125" style="7" bestFit="1" customWidth="1"/>
    <col min="9" max="9" width="10.5703125" style="7" bestFit="1" customWidth="1"/>
  </cols>
  <sheetData>
    <row r="1" spans="1:12" ht="18.75" x14ac:dyDescent="0.3">
      <c r="B1" s="13" t="s">
        <v>0</v>
      </c>
      <c r="C1" s="13"/>
      <c r="D1" s="13"/>
      <c r="E1" s="13"/>
      <c r="F1" s="13"/>
      <c r="G1" s="13"/>
      <c r="H1" s="13"/>
      <c r="I1" s="13"/>
    </row>
    <row r="2" spans="1:12" ht="18.75" x14ac:dyDescent="0.3">
      <c r="B2" s="13" t="s">
        <v>1</v>
      </c>
      <c r="C2" s="13"/>
      <c r="D2" s="13"/>
      <c r="E2" s="13"/>
      <c r="F2" s="13"/>
      <c r="G2" s="13"/>
      <c r="H2" s="13"/>
      <c r="I2" s="13"/>
    </row>
    <row r="3" spans="1:12" x14ac:dyDescent="0.25">
      <c r="B3" s="14" t="s">
        <v>108</v>
      </c>
      <c r="C3" s="14"/>
      <c r="D3" s="14"/>
      <c r="E3" s="14"/>
      <c r="F3" s="14"/>
      <c r="G3" s="14"/>
      <c r="H3" s="14"/>
      <c r="I3" s="14"/>
    </row>
    <row r="5" spans="1:12" x14ac:dyDescent="0.25">
      <c r="B5" s="9" t="s">
        <v>301</v>
      </c>
      <c r="C5" s="4" t="s">
        <v>303</v>
      </c>
      <c r="D5" s="2" t="s">
        <v>302</v>
      </c>
      <c r="E5" s="2" t="s">
        <v>2</v>
      </c>
      <c r="F5" s="2" t="s">
        <v>3</v>
      </c>
      <c r="G5" s="2" t="s">
        <v>4</v>
      </c>
      <c r="H5" s="5" t="s">
        <v>5</v>
      </c>
      <c r="I5" s="5" t="s">
        <v>6</v>
      </c>
    </row>
    <row r="6" spans="1:12" x14ac:dyDescent="0.25">
      <c r="A6">
        <v>2</v>
      </c>
      <c r="B6" s="11">
        <v>45786</v>
      </c>
      <c r="C6" s="1" t="s">
        <v>7</v>
      </c>
      <c r="D6" s="1">
        <v>177825</v>
      </c>
      <c r="E6" s="1" t="s">
        <v>9</v>
      </c>
      <c r="G6" s="1">
        <v>72</v>
      </c>
      <c r="H6" s="6">
        <v>2.82</v>
      </c>
      <c r="I6" s="6">
        <v>203.04</v>
      </c>
    </row>
    <row r="7" spans="1:12" x14ac:dyDescent="0.25">
      <c r="A7">
        <v>2</v>
      </c>
      <c r="B7" s="11">
        <v>45787</v>
      </c>
      <c r="C7" s="1" t="s">
        <v>7</v>
      </c>
      <c r="D7" s="1">
        <v>177825</v>
      </c>
      <c r="E7" s="1" t="s">
        <v>10</v>
      </c>
      <c r="G7" s="1">
        <v>72</v>
      </c>
      <c r="H7" s="6">
        <v>3.27</v>
      </c>
      <c r="I7" s="6">
        <v>235.44</v>
      </c>
    </row>
    <row r="8" spans="1:12" x14ac:dyDescent="0.25">
      <c r="A8">
        <v>2</v>
      </c>
      <c r="B8" s="11" t="s">
        <v>110</v>
      </c>
      <c r="C8" s="1" t="s">
        <v>37</v>
      </c>
      <c r="D8" s="1">
        <v>1370200</v>
      </c>
      <c r="E8" s="1" t="s">
        <v>38</v>
      </c>
      <c r="G8" s="1">
        <v>96</v>
      </c>
      <c r="H8" s="6">
        <v>4.79</v>
      </c>
      <c r="I8" s="6">
        <v>459.84</v>
      </c>
      <c r="J8" s="7">
        <f>SUM(I6:I8)</f>
        <v>898.31999999999994</v>
      </c>
      <c r="K8" s="7"/>
      <c r="L8" s="7"/>
    </row>
    <row r="9" spans="1:12" x14ac:dyDescent="0.25">
      <c r="A9">
        <v>3</v>
      </c>
      <c r="B9" s="11" t="s">
        <v>253</v>
      </c>
      <c r="C9" s="1" t="s">
        <v>14</v>
      </c>
      <c r="D9" s="1">
        <v>47661</v>
      </c>
      <c r="E9" s="1" t="s">
        <v>29</v>
      </c>
      <c r="G9" s="1">
        <v>60</v>
      </c>
      <c r="H9" s="6">
        <v>8.77</v>
      </c>
      <c r="I9" s="6">
        <v>526.20000000000005</v>
      </c>
    </row>
    <row r="10" spans="1:12" x14ac:dyDescent="0.25">
      <c r="A10">
        <v>3</v>
      </c>
      <c r="B10" s="11" t="s">
        <v>268</v>
      </c>
      <c r="C10" s="1" t="s">
        <v>14</v>
      </c>
      <c r="D10" s="1">
        <v>47908</v>
      </c>
      <c r="E10" s="1" t="s">
        <v>29</v>
      </c>
      <c r="G10" s="1">
        <v>20</v>
      </c>
      <c r="H10" s="6">
        <v>8.77</v>
      </c>
      <c r="I10" s="6">
        <v>175.4</v>
      </c>
    </row>
    <row r="11" spans="1:12" x14ac:dyDescent="0.25">
      <c r="A11">
        <v>3</v>
      </c>
      <c r="B11" s="11" t="s">
        <v>252</v>
      </c>
      <c r="C11" s="1" t="s">
        <v>14</v>
      </c>
      <c r="D11" s="1">
        <v>47661</v>
      </c>
      <c r="E11" s="1" t="s">
        <v>28</v>
      </c>
      <c r="G11" s="1">
        <v>60</v>
      </c>
      <c r="H11" s="6">
        <v>8.77</v>
      </c>
      <c r="I11" s="6">
        <v>526.20000000000005</v>
      </c>
    </row>
    <row r="12" spans="1:12" x14ac:dyDescent="0.25">
      <c r="A12">
        <v>3</v>
      </c>
      <c r="B12" s="11" t="s">
        <v>267</v>
      </c>
      <c r="C12" s="1" t="s">
        <v>14</v>
      </c>
      <c r="D12" s="1">
        <v>47908</v>
      </c>
      <c r="E12" s="1" t="s">
        <v>28</v>
      </c>
      <c r="G12" s="1">
        <v>40</v>
      </c>
      <c r="H12" s="6">
        <v>8.77</v>
      </c>
      <c r="I12" s="6">
        <v>350.8</v>
      </c>
    </row>
    <row r="13" spans="1:12" x14ac:dyDescent="0.25">
      <c r="A13">
        <v>3</v>
      </c>
      <c r="B13" s="11" t="s">
        <v>251</v>
      </c>
      <c r="C13" s="1" t="s">
        <v>14</v>
      </c>
      <c r="D13" s="1">
        <v>47661</v>
      </c>
      <c r="E13" s="1" t="s">
        <v>31</v>
      </c>
      <c r="G13" s="1">
        <v>40</v>
      </c>
      <c r="H13" s="6">
        <v>8.77</v>
      </c>
      <c r="I13" s="6">
        <v>350.8</v>
      </c>
    </row>
    <row r="14" spans="1:12" x14ac:dyDescent="0.25">
      <c r="A14">
        <v>3</v>
      </c>
      <c r="B14" s="11" t="s">
        <v>250</v>
      </c>
      <c r="C14" s="1" t="s">
        <v>14</v>
      </c>
      <c r="D14" s="1">
        <v>47661</v>
      </c>
      <c r="E14" s="1" t="s">
        <v>23</v>
      </c>
      <c r="G14" s="1">
        <v>60</v>
      </c>
      <c r="H14" s="6">
        <v>9.4600000000000009</v>
      </c>
      <c r="I14" s="6">
        <v>567.6</v>
      </c>
    </row>
    <row r="15" spans="1:12" x14ac:dyDescent="0.25">
      <c r="A15">
        <v>3</v>
      </c>
      <c r="B15" s="11" t="s">
        <v>266</v>
      </c>
      <c r="C15" s="1" t="s">
        <v>14</v>
      </c>
      <c r="D15" s="1">
        <v>47908</v>
      </c>
      <c r="E15" s="1" t="s">
        <v>23</v>
      </c>
      <c r="G15" s="1">
        <v>20</v>
      </c>
      <c r="H15" s="6">
        <v>9.4600000000000009</v>
      </c>
      <c r="I15" s="6">
        <v>189.2</v>
      </c>
    </row>
    <row r="16" spans="1:12" x14ac:dyDescent="0.25">
      <c r="A16">
        <v>3</v>
      </c>
      <c r="B16" s="11" t="s">
        <v>249</v>
      </c>
      <c r="C16" s="1" t="s">
        <v>14</v>
      </c>
      <c r="D16" s="1">
        <v>47661</v>
      </c>
      <c r="E16" s="1" t="s">
        <v>22</v>
      </c>
      <c r="G16" s="1">
        <v>60</v>
      </c>
      <c r="H16" s="6">
        <v>9.4600000000000009</v>
      </c>
      <c r="I16" s="6">
        <v>567.6</v>
      </c>
    </row>
    <row r="17" spans="1:9" x14ac:dyDescent="0.25">
      <c r="A17">
        <v>3</v>
      </c>
      <c r="B17" s="11" t="s">
        <v>265</v>
      </c>
      <c r="C17" s="1" t="s">
        <v>14</v>
      </c>
      <c r="D17" s="1">
        <v>47908</v>
      </c>
      <c r="E17" s="1" t="s">
        <v>22</v>
      </c>
      <c r="G17" s="1">
        <v>20</v>
      </c>
      <c r="H17" s="6">
        <v>9.4600000000000009</v>
      </c>
      <c r="I17" s="6">
        <v>189.2</v>
      </c>
    </row>
    <row r="18" spans="1:9" x14ac:dyDescent="0.25">
      <c r="A18">
        <v>3</v>
      </c>
      <c r="B18" s="11" t="s">
        <v>115</v>
      </c>
      <c r="C18" s="1" t="s">
        <v>45</v>
      </c>
      <c r="D18" s="1">
        <v>396756</v>
      </c>
      <c r="E18" s="1" t="s">
        <v>47</v>
      </c>
      <c r="G18" s="1">
        <v>30</v>
      </c>
      <c r="H18" s="6">
        <v>11.42</v>
      </c>
      <c r="I18" s="6">
        <v>342.6</v>
      </c>
    </row>
    <row r="19" spans="1:9" x14ac:dyDescent="0.25">
      <c r="A19">
        <v>3</v>
      </c>
      <c r="B19" s="11" t="s">
        <v>109</v>
      </c>
      <c r="C19" s="1" t="s">
        <v>45</v>
      </c>
      <c r="D19" s="1">
        <v>385338</v>
      </c>
      <c r="E19" s="1" t="s">
        <v>46</v>
      </c>
      <c r="G19" s="1">
        <v>80</v>
      </c>
      <c r="H19" s="6">
        <v>12.71</v>
      </c>
      <c r="I19" s="6">
        <v>1016.8</v>
      </c>
    </row>
    <row r="20" spans="1:9" x14ac:dyDescent="0.25">
      <c r="A20">
        <v>3</v>
      </c>
      <c r="B20" s="11" t="s">
        <v>119</v>
      </c>
      <c r="C20" s="1" t="s">
        <v>45</v>
      </c>
      <c r="D20" s="1">
        <v>388750</v>
      </c>
      <c r="E20" s="1" t="s">
        <v>46</v>
      </c>
      <c r="G20" s="1">
        <v>80</v>
      </c>
      <c r="H20" s="6">
        <v>12.71</v>
      </c>
      <c r="I20" s="6">
        <v>1016.8</v>
      </c>
    </row>
    <row r="21" spans="1:9" x14ac:dyDescent="0.25">
      <c r="A21">
        <v>3</v>
      </c>
      <c r="B21" s="11" t="s">
        <v>114</v>
      </c>
      <c r="C21" s="1" t="s">
        <v>45</v>
      </c>
      <c r="D21" s="1">
        <v>392431</v>
      </c>
      <c r="E21" s="1" t="s">
        <v>46</v>
      </c>
      <c r="G21" s="1">
        <v>80</v>
      </c>
      <c r="H21" s="6">
        <v>12.71</v>
      </c>
      <c r="I21" s="6">
        <v>1016.8</v>
      </c>
    </row>
    <row r="22" spans="1:9" x14ac:dyDescent="0.25">
      <c r="A22">
        <v>3</v>
      </c>
      <c r="B22" s="11" t="s">
        <v>289</v>
      </c>
      <c r="C22" s="1" t="s">
        <v>45</v>
      </c>
      <c r="D22" s="1">
        <v>385338</v>
      </c>
      <c r="E22" s="1" t="s">
        <v>52</v>
      </c>
      <c r="G22" s="1">
        <v>20</v>
      </c>
      <c r="H22" s="6">
        <v>10.56</v>
      </c>
      <c r="I22" s="6">
        <v>211.2</v>
      </c>
    </row>
    <row r="23" spans="1:9" x14ac:dyDescent="0.25">
      <c r="A23">
        <v>3</v>
      </c>
      <c r="B23" s="11" t="s">
        <v>258</v>
      </c>
      <c r="C23" s="1" t="s">
        <v>45</v>
      </c>
      <c r="D23" s="1">
        <v>392431</v>
      </c>
      <c r="E23" s="1" t="s">
        <v>52</v>
      </c>
      <c r="G23" s="1">
        <v>20</v>
      </c>
      <c r="H23" s="6">
        <v>10.56</v>
      </c>
      <c r="I23" s="6">
        <v>211.2</v>
      </c>
    </row>
    <row r="24" spans="1:9" x14ac:dyDescent="0.25">
      <c r="A24">
        <v>3</v>
      </c>
      <c r="B24" s="11" t="s">
        <v>112</v>
      </c>
      <c r="C24" s="1" t="s">
        <v>14</v>
      </c>
      <c r="D24" s="1">
        <v>47661</v>
      </c>
      <c r="E24" s="1" t="s">
        <v>15</v>
      </c>
      <c r="G24" s="1">
        <v>80</v>
      </c>
      <c r="H24" s="6">
        <v>6.93</v>
      </c>
      <c r="I24" s="6">
        <v>554.4</v>
      </c>
    </row>
    <row r="25" spans="1:9" x14ac:dyDescent="0.25">
      <c r="A25">
        <v>3</v>
      </c>
      <c r="B25" s="11" t="s">
        <v>113</v>
      </c>
      <c r="C25" s="1" t="s">
        <v>14</v>
      </c>
      <c r="D25" s="1">
        <v>47795</v>
      </c>
      <c r="E25" s="1" t="s">
        <v>15</v>
      </c>
      <c r="G25" s="1">
        <v>60</v>
      </c>
      <c r="H25" s="6">
        <v>6.93</v>
      </c>
      <c r="I25" s="6">
        <v>415.8</v>
      </c>
    </row>
    <row r="26" spans="1:9" x14ac:dyDescent="0.25">
      <c r="A26">
        <v>3</v>
      </c>
      <c r="B26" s="11" t="s">
        <v>114</v>
      </c>
      <c r="C26" s="1" t="s">
        <v>14</v>
      </c>
      <c r="D26" s="1">
        <v>47908</v>
      </c>
      <c r="E26" s="1" t="s">
        <v>15</v>
      </c>
      <c r="G26" s="1">
        <v>70</v>
      </c>
      <c r="H26" s="6">
        <v>6.93</v>
      </c>
      <c r="I26" s="6">
        <v>485.1</v>
      </c>
    </row>
    <row r="27" spans="1:9" x14ac:dyDescent="0.25">
      <c r="A27">
        <v>3</v>
      </c>
      <c r="B27" s="11" t="s">
        <v>115</v>
      </c>
      <c r="C27" s="1" t="s">
        <v>14</v>
      </c>
      <c r="D27" s="1">
        <v>48043</v>
      </c>
      <c r="E27" s="1" t="s">
        <v>15</v>
      </c>
      <c r="G27" s="1">
        <v>30</v>
      </c>
      <c r="H27" s="6">
        <v>6.93</v>
      </c>
      <c r="I27" s="6">
        <v>207.9</v>
      </c>
    </row>
    <row r="28" spans="1:9" x14ac:dyDescent="0.25">
      <c r="A28">
        <v>3</v>
      </c>
      <c r="B28" s="11" t="s">
        <v>240</v>
      </c>
      <c r="C28" s="1" t="s">
        <v>14</v>
      </c>
      <c r="D28" s="1">
        <v>47661</v>
      </c>
      <c r="E28" s="1" t="s">
        <v>16</v>
      </c>
      <c r="G28" s="1">
        <v>40</v>
      </c>
      <c r="H28" s="6">
        <v>11.54</v>
      </c>
      <c r="I28" s="6">
        <v>461.6</v>
      </c>
    </row>
    <row r="29" spans="1:9" x14ac:dyDescent="0.25">
      <c r="A29">
        <v>3</v>
      </c>
      <c r="B29" s="11" t="s">
        <v>270</v>
      </c>
      <c r="C29" s="1" t="s">
        <v>14</v>
      </c>
      <c r="D29" s="1">
        <v>48043</v>
      </c>
      <c r="E29" s="1" t="s">
        <v>16</v>
      </c>
      <c r="G29" s="1">
        <v>40</v>
      </c>
      <c r="H29" s="6">
        <v>11.54</v>
      </c>
      <c r="I29" s="6">
        <v>461.6</v>
      </c>
    </row>
    <row r="30" spans="1:9" x14ac:dyDescent="0.25">
      <c r="A30">
        <v>3</v>
      </c>
      <c r="B30" s="11" t="s">
        <v>273</v>
      </c>
      <c r="C30" s="1" t="s">
        <v>14</v>
      </c>
      <c r="D30" s="1">
        <v>48043</v>
      </c>
      <c r="E30" s="1" t="s">
        <v>117</v>
      </c>
      <c r="G30" s="1">
        <v>10</v>
      </c>
      <c r="H30" s="6">
        <v>6.92</v>
      </c>
      <c r="I30" s="6">
        <v>69.2</v>
      </c>
    </row>
    <row r="31" spans="1:9" x14ac:dyDescent="0.25">
      <c r="A31">
        <v>3</v>
      </c>
      <c r="B31" s="11" t="s">
        <v>254</v>
      </c>
      <c r="C31" s="1" t="s">
        <v>14</v>
      </c>
      <c r="D31" s="1">
        <v>47661</v>
      </c>
      <c r="E31" s="1" t="s">
        <v>24</v>
      </c>
      <c r="G31" s="1">
        <v>40</v>
      </c>
      <c r="H31" s="6">
        <v>6.93</v>
      </c>
      <c r="I31" s="6">
        <v>277.2</v>
      </c>
    </row>
    <row r="32" spans="1:9" x14ac:dyDescent="0.25">
      <c r="A32">
        <v>3</v>
      </c>
      <c r="B32" s="11" t="s">
        <v>269</v>
      </c>
      <c r="C32" s="1" t="s">
        <v>14</v>
      </c>
      <c r="D32" s="1">
        <v>47908</v>
      </c>
      <c r="E32" s="1" t="s">
        <v>24</v>
      </c>
      <c r="G32" s="1">
        <v>80</v>
      </c>
      <c r="H32" s="6">
        <v>6.93</v>
      </c>
      <c r="I32" s="6">
        <v>554.4</v>
      </c>
    </row>
    <row r="33" spans="1:9" x14ac:dyDescent="0.25">
      <c r="A33">
        <v>3</v>
      </c>
      <c r="B33" s="11" t="s">
        <v>255</v>
      </c>
      <c r="C33" s="1" t="s">
        <v>14</v>
      </c>
      <c r="D33" s="1">
        <v>47795</v>
      </c>
      <c r="E33" s="1" t="s">
        <v>21</v>
      </c>
      <c r="G33" s="1">
        <v>60</v>
      </c>
      <c r="H33" s="6">
        <v>11.54</v>
      </c>
      <c r="I33" s="6">
        <v>692.4</v>
      </c>
    </row>
    <row r="34" spans="1:9" x14ac:dyDescent="0.25">
      <c r="A34">
        <v>3</v>
      </c>
      <c r="B34" s="11" t="s">
        <v>264</v>
      </c>
      <c r="C34" s="1" t="s">
        <v>14</v>
      </c>
      <c r="D34" s="1">
        <v>47908</v>
      </c>
      <c r="E34" s="1" t="s">
        <v>21</v>
      </c>
      <c r="G34" s="1">
        <v>80</v>
      </c>
      <c r="H34" s="6">
        <v>11.54</v>
      </c>
      <c r="I34" s="6">
        <v>923.2</v>
      </c>
    </row>
    <row r="35" spans="1:9" x14ac:dyDescent="0.25">
      <c r="A35">
        <v>3</v>
      </c>
      <c r="B35" s="11" t="s">
        <v>115</v>
      </c>
      <c r="C35" s="1" t="s">
        <v>14</v>
      </c>
      <c r="D35" s="1">
        <v>48043</v>
      </c>
      <c r="E35" s="1" t="s">
        <v>116</v>
      </c>
      <c r="G35" s="1">
        <v>5</v>
      </c>
      <c r="H35" s="6">
        <v>11.54</v>
      </c>
      <c r="I35" s="6">
        <v>57.71</v>
      </c>
    </row>
    <row r="36" spans="1:9" x14ac:dyDescent="0.25">
      <c r="A36">
        <v>3</v>
      </c>
      <c r="B36" s="11" t="s">
        <v>246</v>
      </c>
      <c r="C36" s="1" t="s">
        <v>14</v>
      </c>
      <c r="D36" s="1">
        <v>47661</v>
      </c>
      <c r="E36" s="1" t="s">
        <v>27</v>
      </c>
      <c r="G36" s="1">
        <v>60</v>
      </c>
      <c r="H36" s="6">
        <v>13.62</v>
      </c>
      <c r="I36" s="6">
        <v>817.2</v>
      </c>
    </row>
    <row r="37" spans="1:9" x14ac:dyDescent="0.25">
      <c r="A37">
        <v>3</v>
      </c>
      <c r="B37" s="11" t="s">
        <v>261</v>
      </c>
      <c r="C37" s="1" t="s">
        <v>14</v>
      </c>
      <c r="D37" s="1">
        <v>47908</v>
      </c>
      <c r="E37" s="1" t="s">
        <v>27</v>
      </c>
      <c r="G37" s="1">
        <v>60</v>
      </c>
      <c r="H37" s="6">
        <v>13.62</v>
      </c>
      <c r="I37" s="6">
        <v>817.2</v>
      </c>
    </row>
    <row r="38" spans="1:9" x14ac:dyDescent="0.25">
      <c r="A38">
        <v>3</v>
      </c>
      <c r="B38" s="11" t="s">
        <v>248</v>
      </c>
      <c r="C38" s="1" t="s">
        <v>14</v>
      </c>
      <c r="D38" s="1">
        <v>47661</v>
      </c>
      <c r="E38" s="1" t="s">
        <v>20</v>
      </c>
      <c r="G38" s="1">
        <v>20</v>
      </c>
      <c r="H38" s="6">
        <v>13.62</v>
      </c>
      <c r="I38" s="6">
        <v>272.39999999999998</v>
      </c>
    </row>
    <row r="39" spans="1:9" x14ac:dyDescent="0.25">
      <c r="A39">
        <v>3</v>
      </c>
      <c r="B39" s="11" t="s">
        <v>263</v>
      </c>
      <c r="C39" s="1" t="s">
        <v>14</v>
      </c>
      <c r="D39" s="1">
        <v>47908</v>
      </c>
      <c r="E39" s="1" t="s">
        <v>20</v>
      </c>
      <c r="G39" s="1">
        <v>40</v>
      </c>
      <c r="H39" s="6">
        <v>13.62</v>
      </c>
      <c r="I39" s="6">
        <v>544.79999999999995</v>
      </c>
    </row>
    <row r="40" spans="1:9" x14ac:dyDescent="0.25">
      <c r="A40">
        <v>3</v>
      </c>
      <c r="B40" s="11" t="s">
        <v>247</v>
      </c>
      <c r="C40" s="1" t="s">
        <v>14</v>
      </c>
      <c r="D40" s="1">
        <v>47661</v>
      </c>
      <c r="E40" s="1" t="s">
        <v>30</v>
      </c>
      <c r="G40" s="1">
        <v>20</v>
      </c>
      <c r="H40" s="6">
        <v>14.08</v>
      </c>
      <c r="I40" s="6">
        <v>281.60000000000002</v>
      </c>
    </row>
    <row r="41" spans="1:9" x14ac:dyDescent="0.25">
      <c r="A41">
        <v>3</v>
      </c>
      <c r="B41" s="11" t="s">
        <v>262</v>
      </c>
      <c r="C41" s="1" t="s">
        <v>14</v>
      </c>
      <c r="D41" s="1">
        <v>47908</v>
      </c>
      <c r="E41" s="1" t="s">
        <v>30</v>
      </c>
      <c r="G41" s="1">
        <v>60</v>
      </c>
      <c r="H41" s="6">
        <v>14.08</v>
      </c>
      <c r="I41" s="6">
        <v>844.8</v>
      </c>
    </row>
    <row r="42" spans="1:9" x14ac:dyDescent="0.25">
      <c r="A42">
        <v>3</v>
      </c>
      <c r="B42" s="11" t="s">
        <v>245</v>
      </c>
      <c r="C42" s="1" t="s">
        <v>14</v>
      </c>
      <c r="D42" s="1">
        <v>47661</v>
      </c>
      <c r="E42" s="1" t="s">
        <v>19</v>
      </c>
      <c r="G42" s="1">
        <v>40</v>
      </c>
      <c r="H42" s="6">
        <v>13.62</v>
      </c>
      <c r="I42" s="6">
        <v>544.79999999999995</v>
      </c>
    </row>
    <row r="43" spans="1:9" x14ac:dyDescent="0.25">
      <c r="A43">
        <v>3</v>
      </c>
      <c r="B43" s="11" t="s">
        <v>260</v>
      </c>
      <c r="C43" s="1" t="s">
        <v>14</v>
      </c>
      <c r="D43" s="1">
        <v>47908</v>
      </c>
      <c r="E43" s="1" t="s">
        <v>19</v>
      </c>
      <c r="G43" s="1">
        <v>30</v>
      </c>
      <c r="H43" s="6">
        <v>13.62</v>
      </c>
      <c r="I43" s="6">
        <v>408.6</v>
      </c>
    </row>
    <row r="44" spans="1:9" x14ac:dyDescent="0.25">
      <c r="A44">
        <v>3</v>
      </c>
      <c r="B44" s="11" t="s">
        <v>243</v>
      </c>
      <c r="C44" s="1" t="s">
        <v>14</v>
      </c>
      <c r="D44" s="1">
        <v>47661</v>
      </c>
      <c r="E44" s="1" t="s">
        <v>18</v>
      </c>
      <c r="G44" s="1">
        <v>60</v>
      </c>
      <c r="H44" s="6">
        <v>12.23</v>
      </c>
      <c r="I44" s="6">
        <v>733.8</v>
      </c>
    </row>
    <row r="45" spans="1:9" x14ac:dyDescent="0.25">
      <c r="A45">
        <v>3</v>
      </c>
      <c r="B45" s="11" t="s">
        <v>258</v>
      </c>
      <c r="C45" s="1" t="s">
        <v>14</v>
      </c>
      <c r="D45" s="1">
        <v>47908</v>
      </c>
      <c r="E45" s="1" t="s">
        <v>18</v>
      </c>
      <c r="G45" s="1">
        <v>30</v>
      </c>
      <c r="H45" s="6">
        <v>12.23</v>
      </c>
      <c r="I45" s="6">
        <v>366.9</v>
      </c>
    </row>
    <row r="46" spans="1:9" x14ac:dyDescent="0.25">
      <c r="A46">
        <v>3</v>
      </c>
      <c r="B46" s="11" t="s">
        <v>272</v>
      </c>
      <c r="C46" s="1" t="s">
        <v>14</v>
      </c>
      <c r="D46" s="1">
        <v>48043</v>
      </c>
      <c r="E46" s="1" t="s">
        <v>18</v>
      </c>
      <c r="G46" s="1">
        <v>50</v>
      </c>
      <c r="H46" s="6">
        <v>12.23</v>
      </c>
      <c r="I46" s="6">
        <v>611.5</v>
      </c>
    </row>
    <row r="47" spans="1:9" x14ac:dyDescent="0.25">
      <c r="A47">
        <v>3</v>
      </c>
      <c r="B47" s="11" t="s">
        <v>244</v>
      </c>
      <c r="C47" s="1" t="s">
        <v>14</v>
      </c>
      <c r="D47" s="1">
        <v>47661</v>
      </c>
      <c r="E47" s="1" t="s">
        <v>26</v>
      </c>
      <c r="G47" s="1">
        <v>40</v>
      </c>
      <c r="H47" s="6">
        <v>9.6999999999999993</v>
      </c>
      <c r="I47" s="6">
        <v>388</v>
      </c>
    </row>
    <row r="48" spans="1:9" x14ac:dyDescent="0.25">
      <c r="A48">
        <v>3</v>
      </c>
      <c r="B48" s="11" t="s">
        <v>259</v>
      </c>
      <c r="C48" s="1" t="s">
        <v>14</v>
      </c>
      <c r="D48" s="1">
        <v>47908</v>
      </c>
      <c r="E48" s="1" t="s">
        <v>26</v>
      </c>
      <c r="G48" s="1">
        <v>50</v>
      </c>
      <c r="H48" s="6">
        <v>9.6999999999999993</v>
      </c>
      <c r="I48" s="6">
        <v>485</v>
      </c>
    </row>
    <row r="49" spans="1:12" x14ac:dyDescent="0.25">
      <c r="A49">
        <v>3</v>
      </c>
      <c r="B49" s="11" t="s">
        <v>241</v>
      </c>
      <c r="C49" s="1" t="s">
        <v>14</v>
      </c>
      <c r="D49" s="1">
        <v>47661</v>
      </c>
      <c r="E49" s="1" t="s">
        <v>17</v>
      </c>
      <c r="G49" s="1">
        <v>20</v>
      </c>
      <c r="H49" s="6">
        <v>12.23</v>
      </c>
      <c r="I49" s="6">
        <v>244.6</v>
      </c>
    </row>
    <row r="50" spans="1:12" x14ac:dyDescent="0.25">
      <c r="A50">
        <v>3</v>
      </c>
      <c r="B50" s="11" t="s">
        <v>256</v>
      </c>
      <c r="C50" s="1" t="s">
        <v>14</v>
      </c>
      <c r="D50" s="1">
        <v>47908</v>
      </c>
      <c r="E50" s="1" t="s">
        <v>17</v>
      </c>
      <c r="G50" s="1">
        <v>60</v>
      </c>
      <c r="H50" s="6">
        <v>12.23</v>
      </c>
      <c r="I50" s="6">
        <v>733.8</v>
      </c>
    </row>
    <row r="51" spans="1:12" x14ac:dyDescent="0.25">
      <c r="A51">
        <v>3</v>
      </c>
      <c r="B51" s="11" t="s">
        <v>271</v>
      </c>
      <c r="C51" s="1" t="s">
        <v>14</v>
      </c>
      <c r="D51" s="1">
        <v>48043</v>
      </c>
      <c r="E51" s="1" t="s">
        <v>17</v>
      </c>
      <c r="G51" s="1">
        <v>50</v>
      </c>
      <c r="H51" s="6">
        <v>12.23</v>
      </c>
      <c r="I51" s="6">
        <v>611.5</v>
      </c>
    </row>
    <row r="52" spans="1:12" x14ac:dyDescent="0.25">
      <c r="A52">
        <v>3</v>
      </c>
      <c r="B52" s="11" t="s">
        <v>242</v>
      </c>
      <c r="C52" s="1" t="s">
        <v>14</v>
      </c>
      <c r="D52" s="1">
        <v>47661</v>
      </c>
      <c r="E52" s="1" t="s">
        <v>25</v>
      </c>
      <c r="G52" s="1">
        <v>40</v>
      </c>
      <c r="H52" s="6">
        <v>9.6999999999999993</v>
      </c>
      <c r="I52" s="6">
        <v>388</v>
      </c>
    </row>
    <row r="53" spans="1:12" x14ac:dyDescent="0.25">
      <c r="A53">
        <v>3</v>
      </c>
      <c r="B53" s="11" t="s">
        <v>257</v>
      </c>
      <c r="C53" s="1" t="s">
        <v>14</v>
      </c>
      <c r="D53" s="1">
        <v>47908</v>
      </c>
      <c r="E53" s="1" t="s">
        <v>25</v>
      </c>
      <c r="G53" s="1">
        <v>30</v>
      </c>
      <c r="H53" s="6">
        <v>9.6999999999999993</v>
      </c>
      <c r="I53" s="6">
        <v>291</v>
      </c>
    </row>
    <row r="54" spans="1:12" x14ac:dyDescent="0.25">
      <c r="A54">
        <v>3</v>
      </c>
      <c r="B54" s="11" t="s">
        <v>288</v>
      </c>
      <c r="C54" s="1" t="s">
        <v>45</v>
      </c>
      <c r="D54" s="1">
        <v>385338</v>
      </c>
      <c r="E54" s="1" t="s">
        <v>48</v>
      </c>
      <c r="G54" s="1">
        <v>60</v>
      </c>
      <c r="H54" s="6">
        <v>7.76</v>
      </c>
      <c r="I54" s="6">
        <v>465.6</v>
      </c>
    </row>
    <row r="55" spans="1:12" x14ac:dyDescent="0.25">
      <c r="A55">
        <v>3</v>
      </c>
      <c r="B55" s="11" t="s">
        <v>257</v>
      </c>
      <c r="C55" s="1" t="s">
        <v>45</v>
      </c>
      <c r="D55" s="1">
        <v>392431</v>
      </c>
      <c r="E55" s="1" t="s">
        <v>48</v>
      </c>
      <c r="G55" s="1">
        <v>60</v>
      </c>
      <c r="H55" s="6">
        <v>7.76</v>
      </c>
      <c r="I55" s="6">
        <v>465.6</v>
      </c>
    </row>
    <row r="56" spans="1:12" x14ac:dyDescent="0.25">
      <c r="A56">
        <v>3</v>
      </c>
      <c r="B56" s="11" t="s">
        <v>287</v>
      </c>
      <c r="C56" s="1" t="s">
        <v>45</v>
      </c>
      <c r="D56" s="1">
        <v>385338</v>
      </c>
      <c r="E56" s="1" t="s">
        <v>49</v>
      </c>
      <c r="G56" s="1">
        <v>60</v>
      </c>
      <c r="H56" s="6">
        <v>7.76</v>
      </c>
      <c r="I56" s="6">
        <v>465.6</v>
      </c>
    </row>
    <row r="57" spans="1:12" x14ac:dyDescent="0.25">
      <c r="A57">
        <v>3</v>
      </c>
      <c r="B57" s="11" t="s">
        <v>256</v>
      </c>
      <c r="C57" s="1" t="s">
        <v>45</v>
      </c>
      <c r="D57" s="1">
        <v>392431</v>
      </c>
      <c r="E57" s="1" t="s">
        <v>49</v>
      </c>
      <c r="G57" s="1">
        <v>60</v>
      </c>
      <c r="H57" s="6">
        <v>7.76</v>
      </c>
      <c r="I57" s="6">
        <v>465.6</v>
      </c>
    </row>
    <row r="58" spans="1:12" x14ac:dyDescent="0.25">
      <c r="A58">
        <v>4</v>
      </c>
      <c r="B58" s="11" t="s">
        <v>237</v>
      </c>
      <c r="C58" s="1" t="s">
        <v>11</v>
      </c>
      <c r="D58" s="1">
        <v>289793</v>
      </c>
      <c r="E58" s="1" t="s">
        <v>66</v>
      </c>
      <c r="G58" s="1">
        <v>10</v>
      </c>
      <c r="H58" s="6">
        <v>2.15</v>
      </c>
      <c r="I58" s="6">
        <v>21.5</v>
      </c>
    </row>
    <row r="59" spans="1:12" x14ac:dyDescent="0.25">
      <c r="A59">
        <v>4</v>
      </c>
      <c r="B59" s="11" t="s">
        <v>110</v>
      </c>
      <c r="C59" s="1" t="s">
        <v>11</v>
      </c>
      <c r="D59" s="1">
        <v>289793</v>
      </c>
      <c r="E59" s="1" t="s">
        <v>69</v>
      </c>
      <c r="G59" s="1">
        <v>10</v>
      </c>
      <c r="H59" s="6">
        <v>1.99</v>
      </c>
      <c r="I59" s="6">
        <v>19.899999999999999</v>
      </c>
    </row>
    <row r="60" spans="1:12" x14ac:dyDescent="0.25">
      <c r="A60">
        <v>4</v>
      </c>
      <c r="B60" s="11" t="s">
        <v>110</v>
      </c>
      <c r="C60" s="1" t="s">
        <v>32</v>
      </c>
      <c r="D60" s="1">
        <v>110603</v>
      </c>
      <c r="E60" s="1" t="s">
        <v>69</v>
      </c>
      <c r="G60" s="1">
        <v>5</v>
      </c>
      <c r="H60" s="6">
        <v>2.99</v>
      </c>
      <c r="I60" s="6">
        <v>14.95</v>
      </c>
    </row>
    <row r="61" spans="1:12" x14ac:dyDescent="0.25">
      <c r="A61">
        <v>4</v>
      </c>
      <c r="B61" s="11" t="s">
        <v>236</v>
      </c>
      <c r="C61" s="1" t="s">
        <v>32</v>
      </c>
      <c r="D61" s="1">
        <v>110603</v>
      </c>
      <c r="E61" s="1" t="s">
        <v>69</v>
      </c>
      <c r="G61" s="1">
        <v>5</v>
      </c>
      <c r="H61" s="6">
        <v>2.99</v>
      </c>
      <c r="I61" s="6">
        <v>14.95</v>
      </c>
      <c r="J61">
        <f>SUM(G59:G61)</f>
        <v>20</v>
      </c>
      <c r="K61" s="7">
        <f>SUM(I59:I61)</f>
        <v>49.8</v>
      </c>
      <c r="L61" s="7">
        <f>K61/J61</f>
        <v>2.4899999999999998</v>
      </c>
    </row>
    <row r="62" spans="1:12" x14ac:dyDescent="0.25">
      <c r="A62">
        <v>4</v>
      </c>
      <c r="B62" s="11" t="s">
        <v>236</v>
      </c>
      <c r="C62" s="1" t="s">
        <v>11</v>
      </c>
      <c r="D62" s="1">
        <v>289793</v>
      </c>
      <c r="E62" s="1" t="s">
        <v>111</v>
      </c>
      <c r="G62" s="1">
        <v>10</v>
      </c>
      <c r="H62" s="6">
        <v>1.99</v>
      </c>
      <c r="I62" s="6">
        <v>19.899999999999999</v>
      </c>
    </row>
    <row r="63" spans="1:12" x14ac:dyDescent="0.25">
      <c r="A63">
        <v>4</v>
      </c>
      <c r="B63" s="11" t="s">
        <v>238</v>
      </c>
      <c r="C63" s="1" t="s">
        <v>11</v>
      </c>
      <c r="D63" s="1">
        <v>289793</v>
      </c>
      <c r="E63" s="1" t="s">
        <v>12</v>
      </c>
      <c r="G63" s="1">
        <v>51</v>
      </c>
      <c r="H63" s="6">
        <v>1.1499999999999999</v>
      </c>
      <c r="I63" s="6">
        <v>58.9</v>
      </c>
    </row>
    <row r="64" spans="1:12" x14ac:dyDescent="0.25">
      <c r="A64">
        <v>4</v>
      </c>
      <c r="B64" s="11" t="s">
        <v>239</v>
      </c>
      <c r="C64" s="1" t="s">
        <v>11</v>
      </c>
      <c r="D64" s="1">
        <v>289793</v>
      </c>
      <c r="E64" s="1" t="s">
        <v>13</v>
      </c>
      <c r="G64" s="1">
        <v>49</v>
      </c>
      <c r="H64" s="6">
        <v>1.2</v>
      </c>
      <c r="I64" s="6">
        <v>58.9</v>
      </c>
    </row>
    <row r="65" spans="1:9" x14ac:dyDescent="0.25">
      <c r="A65">
        <v>4</v>
      </c>
      <c r="B65" s="11" t="s">
        <v>274</v>
      </c>
      <c r="C65" s="1" t="s">
        <v>32</v>
      </c>
      <c r="D65" s="1">
        <v>110750</v>
      </c>
      <c r="E65" s="1" t="s">
        <v>64</v>
      </c>
      <c r="G65" s="1">
        <v>63</v>
      </c>
      <c r="H65" s="6">
        <v>1.33</v>
      </c>
      <c r="I65" s="6">
        <v>83.79</v>
      </c>
    </row>
    <row r="66" spans="1:9" x14ac:dyDescent="0.25">
      <c r="A66">
        <v>4</v>
      </c>
      <c r="B66" s="11" t="s">
        <v>118</v>
      </c>
      <c r="C66" s="1" t="s">
        <v>32</v>
      </c>
      <c r="D66" s="1">
        <v>110750</v>
      </c>
      <c r="E66" s="1" t="s">
        <v>74</v>
      </c>
      <c r="G66" s="1">
        <v>24</v>
      </c>
      <c r="H66" s="6">
        <f>88.6/24</f>
        <v>3.6916666666666664</v>
      </c>
      <c r="I66" s="6">
        <v>88.6</v>
      </c>
    </row>
    <row r="67" spans="1:9" x14ac:dyDescent="0.25">
      <c r="A67">
        <v>4</v>
      </c>
      <c r="B67" s="11" t="s">
        <v>275</v>
      </c>
      <c r="C67" s="1" t="s">
        <v>32</v>
      </c>
      <c r="D67" s="1">
        <v>110750</v>
      </c>
      <c r="E67" s="1" t="s">
        <v>76</v>
      </c>
      <c r="G67" s="1">
        <v>30</v>
      </c>
      <c r="H67" s="6">
        <v>2.89</v>
      </c>
      <c r="I67" s="6">
        <v>86.7</v>
      </c>
    </row>
    <row r="68" spans="1:9" x14ac:dyDescent="0.25">
      <c r="A68">
        <v>4</v>
      </c>
      <c r="B68" s="11" t="s">
        <v>238</v>
      </c>
      <c r="C68" s="1" t="s">
        <v>32</v>
      </c>
      <c r="D68" s="1">
        <v>110603</v>
      </c>
      <c r="E68" s="1" t="s">
        <v>65</v>
      </c>
      <c r="G68" s="1">
        <v>63</v>
      </c>
      <c r="H68" s="6">
        <v>1.89</v>
      </c>
      <c r="I68" s="6">
        <v>119.07</v>
      </c>
    </row>
    <row r="69" spans="1:9" x14ac:dyDescent="0.25">
      <c r="A69">
        <v>4</v>
      </c>
      <c r="B69" s="11" t="s">
        <v>237</v>
      </c>
      <c r="C69" s="1" t="s">
        <v>32</v>
      </c>
      <c r="D69" s="1">
        <v>110603</v>
      </c>
      <c r="E69" s="1" t="s">
        <v>33</v>
      </c>
      <c r="G69" s="1">
        <v>63</v>
      </c>
      <c r="H69" s="6">
        <v>1.89</v>
      </c>
      <c r="I69" s="6">
        <v>119.07</v>
      </c>
    </row>
    <row r="70" spans="1:9" x14ac:dyDescent="0.25">
      <c r="A70">
        <v>5</v>
      </c>
      <c r="B70" s="11" t="s">
        <v>115</v>
      </c>
      <c r="C70" s="1" t="s">
        <v>45</v>
      </c>
      <c r="D70" s="1">
        <v>396756</v>
      </c>
      <c r="E70" s="1" t="s">
        <v>50</v>
      </c>
      <c r="G70" s="1">
        <v>24</v>
      </c>
      <c r="H70" s="6">
        <v>5.07</v>
      </c>
      <c r="I70" s="6">
        <v>121.68</v>
      </c>
    </row>
    <row r="71" spans="1:9" x14ac:dyDescent="0.25">
      <c r="A71">
        <v>5</v>
      </c>
      <c r="B71" s="11" t="s">
        <v>290</v>
      </c>
      <c r="C71" s="1" t="s">
        <v>45</v>
      </c>
      <c r="D71" s="1">
        <v>385338</v>
      </c>
      <c r="E71" s="1" t="s">
        <v>51</v>
      </c>
      <c r="G71" s="1">
        <v>48</v>
      </c>
      <c r="H71" s="6">
        <v>3.73</v>
      </c>
      <c r="I71" s="6">
        <v>179.04</v>
      </c>
    </row>
    <row r="72" spans="1:9" x14ac:dyDescent="0.25">
      <c r="A72">
        <v>6</v>
      </c>
      <c r="B72" s="11" t="s">
        <v>284</v>
      </c>
      <c r="C72" s="1" t="s">
        <v>39</v>
      </c>
      <c r="D72" s="1">
        <v>10029</v>
      </c>
      <c r="E72" s="1" t="s">
        <v>70</v>
      </c>
      <c r="G72" s="1">
        <v>10</v>
      </c>
      <c r="H72" s="6">
        <v>6.09</v>
      </c>
      <c r="I72" s="6">
        <v>60.9</v>
      </c>
    </row>
    <row r="73" spans="1:9" x14ac:dyDescent="0.25">
      <c r="A73">
        <v>6</v>
      </c>
      <c r="B73" s="11" t="s">
        <v>283</v>
      </c>
      <c r="C73" s="1" t="s">
        <v>39</v>
      </c>
      <c r="D73" s="1">
        <v>10029</v>
      </c>
      <c r="E73" s="1" t="s">
        <v>72</v>
      </c>
      <c r="G73" s="1">
        <v>5</v>
      </c>
      <c r="H73" s="6">
        <v>6.62</v>
      </c>
      <c r="I73" s="6">
        <v>33.1</v>
      </c>
    </row>
    <row r="74" spans="1:9" x14ac:dyDescent="0.25">
      <c r="A74">
        <v>6</v>
      </c>
      <c r="B74" s="11" t="s">
        <v>286</v>
      </c>
      <c r="C74" s="1" t="s">
        <v>39</v>
      </c>
      <c r="D74" s="1">
        <v>10029</v>
      </c>
      <c r="E74" s="1" t="s">
        <v>75</v>
      </c>
      <c r="G74" s="1">
        <v>12</v>
      </c>
      <c r="H74" s="6">
        <v>3.1</v>
      </c>
      <c r="I74" s="6">
        <v>37.200000000000003</v>
      </c>
    </row>
    <row r="75" spans="1:9" x14ac:dyDescent="0.25">
      <c r="A75">
        <v>6</v>
      </c>
      <c r="B75" s="11" t="s">
        <v>285</v>
      </c>
      <c r="C75" s="1" t="s">
        <v>39</v>
      </c>
      <c r="D75" s="1">
        <v>10029</v>
      </c>
      <c r="E75" s="1" t="s">
        <v>67</v>
      </c>
      <c r="G75" s="1">
        <v>12</v>
      </c>
      <c r="H75" s="6">
        <v>3.12</v>
      </c>
      <c r="I75" s="6">
        <v>37.44</v>
      </c>
    </row>
    <row r="76" spans="1:9" x14ac:dyDescent="0.25">
      <c r="A76">
        <v>6</v>
      </c>
      <c r="B76" s="11" t="s">
        <v>278</v>
      </c>
      <c r="C76" s="1" t="s">
        <v>39</v>
      </c>
      <c r="D76" s="1">
        <v>10029</v>
      </c>
      <c r="E76" s="1" t="s">
        <v>40</v>
      </c>
      <c r="G76" s="1">
        <v>12</v>
      </c>
      <c r="H76" s="6">
        <v>3.06</v>
      </c>
      <c r="I76" s="6">
        <v>36.72</v>
      </c>
    </row>
    <row r="77" spans="1:9" x14ac:dyDescent="0.25">
      <c r="A77">
        <v>6</v>
      </c>
      <c r="B77" s="11" t="s">
        <v>279</v>
      </c>
      <c r="C77" s="1" t="s">
        <v>39</v>
      </c>
      <c r="D77" s="1">
        <v>10029</v>
      </c>
      <c r="E77" s="1" t="s">
        <v>41</v>
      </c>
      <c r="G77" s="1">
        <v>12</v>
      </c>
      <c r="H77" s="6">
        <v>7.8</v>
      </c>
      <c r="I77" s="6">
        <v>93.6</v>
      </c>
    </row>
    <row r="78" spans="1:9" x14ac:dyDescent="0.25">
      <c r="A78">
        <v>6</v>
      </c>
      <c r="B78" s="11" t="s">
        <v>121</v>
      </c>
      <c r="C78" s="1" t="s">
        <v>39</v>
      </c>
      <c r="D78" s="1">
        <v>10029</v>
      </c>
      <c r="E78" s="1" t="s">
        <v>73</v>
      </c>
      <c r="G78" s="1">
        <v>12</v>
      </c>
      <c r="H78" s="6">
        <v>2.31</v>
      </c>
      <c r="I78" s="6">
        <v>27.72</v>
      </c>
    </row>
    <row r="79" spans="1:9" x14ac:dyDescent="0.25">
      <c r="A79">
        <v>6</v>
      </c>
      <c r="B79" s="11" t="s">
        <v>281</v>
      </c>
      <c r="C79" s="1" t="s">
        <v>39</v>
      </c>
      <c r="D79" s="1">
        <v>10029</v>
      </c>
      <c r="E79" s="1" t="s">
        <v>42</v>
      </c>
      <c r="G79" s="1">
        <v>12</v>
      </c>
      <c r="H79" s="6">
        <v>6.73</v>
      </c>
      <c r="I79" s="6">
        <v>80.760000000000005</v>
      </c>
    </row>
    <row r="80" spans="1:9" x14ac:dyDescent="0.25">
      <c r="A80">
        <v>6</v>
      </c>
      <c r="B80" s="11" t="s">
        <v>282</v>
      </c>
      <c r="C80" s="1" t="s">
        <v>39</v>
      </c>
      <c r="D80" s="1">
        <v>10029</v>
      </c>
      <c r="E80" s="1" t="s">
        <v>71</v>
      </c>
      <c r="G80" s="1">
        <v>12</v>
      </c>
      <c r="H80" s="6">
        <v>6.73</v>
      </c>
      <c r="I80" s="6">
        <v>80.760000000000005</v>
      </c>
    </row>
    <row r="81" spans="1:12" x14ac:dyDescent="0.25">
      <c r="A81">
        <v>6</v>
      </c>
      <c r="B81" s="11" t="s">
        <v>280</v>
      </c>
      <c r="C81" s="1" t="s">
        <v>39</v>
      </c>
      <c r="D81" s="1">
        <v>10029</v>
      </c>
      <c r="E81" s="1" t="s">
        <v>122</v>
      </c>
      <c r="G81" s="1">
        <v>5</v>
      </c>
      <c r="H81" s="6">
        <v>3.9</v>
      </c>
      <c r="I81" s="6">
        <v>19.5</v>
      </c>
    </row>
    <row r="82" spans="1:12" x14ac:dyDescent="0.25">
      <c r="A82">
        <v>7</v>
      </c>
      <c r="B82" s="11" t="s">
        <v>276</v>
      </c>
      <c r="C82" s="1" t="s">
        <v>34</v>
      </c>
      <c r="D82" s="1">
        <v>807776084</v>
      </c>
      <c r="E82" s="1" t="s">
        <v>36</v>
      </c>
      <c r="G82" s="1">
        <v>60</v>
      </c>
      <c r="H82" s="6">
        <v>1.77</v>
      </c>
      <c r="I82" s="6">
        <v>106.2</v>
      </c>
    </row>
    <row r="83" spans="1:12" x14ac:dyDescent="0.25">
      <c r="A83">
        <v>7</v>
      </c>
      <c r="B83" s="11" t="s">
        <v>277</v>
      </c>
      <c r="C83" s="1" t="s">
        <v>34</v>
      </c>
      <c r="D83" s="1">
        <v>807779924</v>
      </c>
      <c r="E83" s="1" t="s">
        <v>36</v>
      </c>
      <c r="G83" s="1">
        <v>30</v>
      </c>
      <c r="H83" s="6">
        <v>1.77</v>
      </c>
      <c r="I83" s="6">
        <v>53.1</v>
      </c>
    </row>
    <row r="84" spans="1:12" x14ac:dyDescent="0.25">
      <c r="A84">
        <v>7</v>
      </c>
      <c r="B84" s="11" t="s">
        <v>125</v>
      </c>
      <c r="C84" s="1" t="s">
        <v>53</v>
      </c>
      <c r="D84" s="1">
        <v>30945</v>
      </c>
      <c r="E84" s="1" t="s">
        <v>126</v>
      </c>
      <c r="G84" s="1">
        <v>24</v>
      </c>
      <c r="H84" s="6">
        <v>2.72</v>
      </c>
      <c r="I84" s="6">
        <v>65.28</v>
      </c>
      <c r="J84">
        <f>SUM(G82:G84)</f>
        <v>114</v>
      </c>
      <c r="K84" s="7">
        <f>SUM(I82:I84)</f>
        <v>224.58</v>
      </c>
      <c r="L84" s="7">
        <f>K84/J84</f>
        <v>1.9700000000000002</v>
      </c>
    </row>
    <row r="85" spans="1:12" x14ac:dyDescent="0.25">
      <c r="A85">
        <v>7</v>
      </c>
      <c r="B85" s="11" t="s">
        <v>119</v>
      </c>
      <c r="C85" s="1" t="s">
        <v>34</v>
      </c>
      <c r="D85" s="1">
        <v>807776084</v>
      </c>
      <c r="E85" s="1" t="s">
        <v>35</v>
      </c>
      <c r="G85" s="1">
        <v>144</v>
      </c>
      <c r="H85" s="6">
        <v>1</v>
      </c>
      <c r="I85" s="6">
        <v>144</v>
      </c>
    </row>
    <row r="86" spans="1:12" x14ac:dyDescent="0.25">
      <c r="A86">
        <v>7</v>
      </c>
      <c r="B86" s="11" t="s">
        <v>120</v>
      </c>
      <c r="C86" s="1" t="s">
        <v>34</v>
      </c>
      <c r="D86" s="1">
        <v>807779924</v>
      </c>
      <c r="E86" s="1" t="s">
        <v>35</v>
      </c>
      <c r="G86" s="1">
        <v>60</v>
      </c>
      <c r="H86" s="6">
        <v>1</v>
      </c>
      <c r="I86" s="6">
        <v>60</v>
      </c>
    </row>
    <row r="87" spans="1:12" x14ac:dyDescent="0.25">
      <c r="A87">
        <v>7</v>
      </c>
      <c r="B87" s="11" t="s">
        <v>298</v>
      </c>
      <c r="C87" s="1" t="s">
        <v>53</v>
      </c>
      <c r="D87" s="1">
        <v>30945</v>
      </c>
      <c r="E87" s="1" t="s">
        <v>127</v>
      </c>
      <c r="G87" s="1">
        <v>24</v>
      </c>
      <c r="H87" s="6">
        <v>2.71</v>
      </c>
      <c r="I87" s="6">
        <v>65.040000000000006</v>
      </c>
    </row>
    <row r="88" spans="1:12" x14ac:dyDescent="0.25">
      <c r="A88">
        <v>7</v>
      </c>
      <c r="B88" s="11">
        <v>45784</v>
      </c>
      <c r="C88" s="1" t="s">
        <v>7</v>
      </c>
      <c r="D88" s="1">
        <v>177825</v>
      </c>
      <c r="E88" s="1" t="s">
        <v>63</v>
      </c>
      <c r="G88" s="1">
        <v>12</v>
      </c>
      <c r="H88" s="6">
        <v>1.42</v>
      </c>
      <c r="I88" s="6">
        <v>17.04</v>
      </c>
    </row>
    <row r="89" spans="1:12" x14ac:dyDescent="0.25">
      <c r="A89">
        <v>7</v>
      </c>
      <c r="B89" s="11">
        <v>45785</v>
      </c>
      <c r="C89" s="1" t="s">
        <v>7</v>
      </c>
      <c r="D89" s="1">
        <v>177825</v>
      </c>
      <c r="E89" s="1" t="s">
        <v>63</v>
      </c>
      <c r="G89" s="1">
        <v>108</v>
      </c>
      <c r="H89" s="6">
        <v>1.46</v>
      </c>
      <c r="I89" s="6">
        <v>157.68</v>
      </c>
      <c r="J89">
        <f>SUM(G88:G89)</f>
        <v>120</v>
      </c>
      <c r="K89" s="7">
        <f>SUM(I88:I89)</f>
        <v>174.72</v>
      </c>
      <c r="L89" s="7">
        <f>K89/J89</f>
        <v>1.456</v>
      </c>
    </row>
    <row r="90" spans="1:12" x14ac:dyDescent="0.25">
      <c r="A90">
        <v>7</v>
      </c>
      <c r="B90" s="11" t="s">
        <v>296</v>
      </c>
      <c r="C90" s="1" t="s">
        <v>53</v>
      </c>
      <c r="D90" s="1">
        <v>16682</v>
      </c>
      <c r="E90" s="1" t="s">
        <v>57</v>
      </c>
      <c r="G90" s="1">
        <v>18</v>
      </c>
      <c r="H90" s="6">
        <v>2.67</v>
      </c>
      <c r="I90" s="6">
        <v>48.03</v>
      </c>
    </row>
    <row r="91" spans="1:12" x14ac:dyDescent="0.25">
      <c r="A91">
        <v>7</v>
      </c>
      <c r="B91" s="11" t="s">
        <v>123</v>
      </c>
      <c r="C91" s="1" t="s">
        <v>53</v>
      </c>
      <c r="D91" s="1">
        <v>16682</v>
      </c>
      <c r="E91" s="1" t="s">
        <v>54</v>
      </c>
      <c r="G91" s="1">
        <v>36</v>
      </c>
      <c r="H91" s="6">
        <v>8.77</v>
      </c>
      <c r="I91" s="6">
        <v>315.63</v>
      </c>
    </row>
    <row r="92" spans="1:12" x14ac:dyDescent="0.25">
      <c r="A92">
        <v>7</v>
      </c>
      <c r="B92" s="11" t="s">
        <v>291</v>
      </c>
      <c r="C92" s="1" t="s">
        <v>53</v>
      </c>
      <c r="D92" s="1">
        <v>16682</v>
      </c>
      <c r="E92" s="1" t="s">
        <v>55</v>
      </c>
      <c r="G92" s="1">
        <v>30</v>
      </c>
      <c r="H92" s="6">
        <v>3.81</v>
      </c>
      <c r="I92" s="6">
        <v>114.39</v>
      </c>
    </row>
    <row r="93" spans="1:12" x14ac:dyDescent="0.25">
      <c r="A93">
        <v>7</v>
      </c>
      <c r="B93" s="11" t="s">
        <v>292</v>
      </c>
      <c r="C93" s="1" t="s">
        <v>53</v>
      </c>
      <c r="D93" s="1">
        <v>16682</v>
      </c>
      <c r="E93" s="1" t="s">
        <v>59</v>
      </c>
      <c r="G93" s="1">
        <v>120</v>
      </c>
      <c r="H93" s="6">
        <v>2.7</v>
      </c>
      <c r="I93" s="6">
        <v>324.20999999999998</v>
      </c>
    </row>
    <row r="94" spans="1:12" x14ac:dyDescent="0.25">
      <c r="A94">
        <v>7</v>
      </c>
      <c r="B94" s="11" t="s">
        <v>294</v>
      </c>
      <c r="C94" s="1" t="s">
        <v>53</v>
      </c>
      <c r="D94" s="1">
        <v>16682</v>
      </c>
      <c r="E94" s="1" t="s">
        <v>61</v>
      </c>
      <c r="G94" s="1">
        <v>48</v>
      </c>
      <c r="H94" s="6">
        <v>1.35</v>
      </c>
      <c r="I94" s="6">
        <v>64.59</v>
      </c>
    </row>
    <row r="95" spans="1:12" x14ac:dyDescent="0.25">
      <c r="A95">
        <v>7</v>
      </c>
      <c r="B95" s="11" t="s">
        <v>293</v>
      </c>
      <c r="C95" s="1" t="s">
        <v>53</v>
      </c>
      <c r="D95" s="1">
        <v>16682</v>
      </c>
      <c r="E95" s="1" t="s">
        <v>60</v>
      </c>
      <c r="G95" s="1">
        <v>18</v>
      </c>
      <c r="H95" s="6">
        <v>2.69</v>
      </c>
      <c r="I95" s="6">
        <v>48.45</v>
      </c>
    </row>
    <row r="96" spans="1:12" x14ac:dyDescent="0.25">
      <c r="A96">
        <v>7</v>
      </c>
      <c r="B96" s="11" t="s">
        <v>295</v>
      </c>
      <c r="C96" s="1" t="s">
        <v>53</v>
      </c>
      <c r="D96" s="1">
        <v>16682</v>
      </c>
      <c r="E96" s="1" t="s">
        <v>56</v>
      </c>
      <c r="G96" s="1">
        <v>30</v>
      </c>
      <c r="H96" s="6">
        <v>7.91</v>
      </c>
      <c r="I96" s="6">
        <v>237.34</v>
      </c>
    </row>
    <row r="97" spans="1:9" x14ac:dyDescent="0.25">
      <c r="A97">
        <v>7</v>
      </c>
      <c r="B97" s="11" t="s">
        <v>124</v>
      </c>
      <c r="C97" s="1" t="s">
        <v>53</v>
      </c>
      <c r="D97" s="1">
        <v>29438</v>
      </c>
      <c r="E97" s="1" t="s">
        <v>56</v>
      </c>
      <c r="G97" s="1">
        <v>36</v>
      </c>
      <c r="H97" s="6">
        <v>7.91</v>
      </c>
      <c r="I97" s="6">
        <v>284.81</v>
      </c>
    </row>
    <row r="98" spans="1:9" x14ac:dyDescent="0.25">
      <c r="A98">
        <v>7</v>
      </c>
      <c r="B98" s="11" t="s">
        <v>299</v>
      </c>
      <c r="C98" s="1" t="s">
        <v>53</v>
      </c>
      <c r="D98" s="1">
        <v>30945</v>
      </c>
      <c r="E98" s="1" t="s">
        <v>56</v>
      </c>
      <c r="G98" s="1">
        <v>24</v>
      </c>
      <c r="H98" s="6">
        <v>7.91</v>
      </c>
      <c r="I98" s="6">
        <v>189.87</v>
      </c>
    </row>
    <row r="99" spans="1:9" x14ac:dyDescent="0.25">
      <c r="A99">
        <v>7</v>
      </c>
      <c r="B99" s="11" t="s">
        <v>297</v>
      </c>
      <c r="C99" s="1" t="s">
        <v>53</v>
      </c>
      <c r="D99" s="1">
        <v>16682</v>
      </c>
      <c r="E99" s="1" t="s">
        <v>58</v>
      </c>
      <c r="G99" s="1">
        <v>18</v>
      </c>
      <c r="H99" s="6">
        <v>2.5</v>
      </c>
      <c r="I99" s="6">
        <v>44.93</v>
      </c>
    </row>
    <row r="100" spans="1:9" x14ac:dyDescent="0.25">
      <c r="A100">
        <v>7</v>
      </c>
      <c r="B100" s="11" t="s">
        <v>300</v>
      </c>
      <c r="C100" s="1" t="s">
        <v>11</v>
      </c>
      <c r="D100" s="1">
        <v>289793</v>
      </c>
      <c r="E100" s="1" t="s">
        <v>68</v>
      </c>
      <c r="G100" s="1">
        <v>24</v>
      </c>
      <c r="H100" s="6">
        <v>2.39</v>
      </c>
      <c r="I100" s="6">
        <v>57.36</v>
      </c>
    </row>
    <row r="101" spans="1:9" x14ac:dyDescent="0.25">
      <c r="A101">
        <v>8</v>
      </c>
      <c r="C101" s="1" t="s">
        <v>43</v>
      </c>
      <c r="E101" s="1" t="s">
        <v>44</v>
      </c>
      <c r="G101" s="1">
        <v>15</v>
      </c>
      <c r="H101" s="6">
        <v>5</v>
      </c>
      <c r="I101" s="6">
        <v>75</v>
      </c>
    </row>
    <row r="102" spans="1:9" x14ac:dyDescent="0.25">
      <c r="A102">
        <v>8</v>
      </c>
      <c r="C102" s="1" t="s">
        <v>43</v>
      </c>
      <c r="E102" s="1" t="s">
        <v>44</v>
      </c>
      <c r="G102" s="1">
        <v>15</v>
      </c>
      <c r="H102" s="6">
        <v>5</v>
      </c>
      <c r="I102" s="6">
        <v>75</v>
      </c>
    </row>
    <row r="103" spans="1:9" x14ac:dyDescent="0.25">
      <c r="A103">
        <v>8</v>
      </c>
      <c r="C103" s="1" t="s">
        <v>43</v>
      </c>
      <c r="E103" s="1" t="s">
        <v>44</v>
      </c>
      <c r="G103" s="1">
        <v>15</v>
      </c>
      <c r="H103" s="6">
        <v>5</v>
      </c>
      <c r="I103" s="6">
        <v>75</v>
      </c>
    </row>
    <row r="104" spans="1:9" x14ac:dyDescent="0.25">
      <c r="A104">
        <v>8</v>
      </c>
      <c r="C104" s="1" t="s">
        <v>43</v>
      </c>
      <c r="E104" s="1" t="s">
        <v>44</v>
      </c>
      <c r="G104" s="1">
        <v>15</v>
      </c>
      <c r="H104" s="6">
        <v>5</v>
      </c>
      <c r="I104" s="6">
        <v>75</v>
      </c>
    </row>
    <row r="105" spans="1:9" x14ac:dyDescent="0.25">
      <c r="A105">
        <v>8</v>
      </c>
      <c r="C105" s="1" t="s">
        <v>43</v>
      </c>
      <c r="E105" s="1" t="s">
        <v>44</v>
      </c>
      <c r="G105" s="1">
        <v>15</v>
      </c>
      <c r="H105" s="6">
        <v>5</v>
      </c>
      <c r="I105" s="6">
        <v>75</v>
      </c>
    </row>
    <row r="106" spans="1:9" x14ac:dyDescent="0.25">
      <c r="A106">
        <v>8</v>
      </c>
      <c r="C106" s="1" t="s">
        <v>43</v>
      </c>
      <c r="E106" s="1" t="s">
        <v>44</v>
      </c>
      <c r="G106" s="1">
        <v>15</v>
      </c>
      <c r="H106" s="6">
        <v>5</v>
      </c>
      <c r="I106" s="6">
        <v>75</v>
      </c>
    </row>
    <row r="107" spans="1:9" x14ac:dyDescent="0.25">
      <c r="A107">
        <v>8</v>
      </c>
      <c r="C107" s="1" t="s">
        <v>43</v>
      </c>
      <c r="E107" s="1" t="s">
        <v>44</v>
      </c>
      <c r="G107" s="1">
        <v>15</v>
      </c>
      <c r="H107" s="6">
        <v>5</v>
      </c>
      <c r="I107" s="6">
        <v>75</v>
      </c>
    </row>
    <row r="108" spans="1:9" x14ac:dyDescent="0.25">
      <c r="A108">
        <v>8</v>
      </c>
      <c r="C108" s="1" t="s">
        <v>43</v>
      </c>
      <c r="E108" s="1" t="s">
        <v>44</v>
      </c>
      <c r="G108" s="1">
        <v>15</v>
      </c>
      <c r="H108" s="6">
        <v>5</v>
      </c>
      <c r="I108" s="6">
        <v>75</v>
      </c>
    </row>
    <row r="109" spans="1:9" x14ac:dyDescent="0.25">
      <c r="A109">
        <v>8</v>
      </c>
      <c r="C109" s="1" t="s">
        <v>43</v>
      </c>
      <c r="E109" s="1" t="s">
        <v>44</v>
      </c>
      <c r="G109" s="1">
        <v>15</v>
      </c>
      <c r="H109" s="6">
        <v>5</v>
      </c>
      <c r="I109" s="6">
        <v>75</v>
      </c>
    </row>
    <row r="110" spans="1:9" x14ac:dyDescent="0.25">
      <c r="A110">
        <v>8</v>
      </c>
      <c r="C110" s="1" t="s">
        <v>43</v>
      </c>
      <c r="E110" s="1" t="s">
        <v>44</v>
      </c>
      <c r="G110" s="1">
        <v>15</v>
      </c>
      <c r="H110" s="6">
        <v>5</v>
      </c>
      <c r="I110" s="6">
        <v>75</v>
      </c>
    </row>
    <row r="111" spans="1:9" x14ac:dyDescent="0.25">
      <c r="A111">
        <v>8</v>
      </c>
      <c r="C111" s="1" t="s">
        <v>43</v>
      </c>
      <c r="E111" s="1" t="s">
        <v>44</v>
      </c>
      <c r="G111" s="1">
        <v>15</v>
      </c>
      <c r="H111" s="6">
        <v>5</v>
      </c>
      <c r="I111" s="6">
        <v>75</v>
      </c>
    </row>
    <row r="112" spans="1:9" x14ac:dyDescent="0.25">
      <c r="A112">
        <v>8</v>
      </c>
      <c r="C112" s="1" t="s">
        <v>43</v>
      </c>
      <c r="E112" s="1" t="s">
        <v>44</v>
      </c>
      <c r="G112" s="1">
        <v>15</v>
      </c>
      <c r="H112" s="6">
        <v>5</v>
      </c>
      <c r="I112" s="6">
        <v>75</v>
      </c>
    </row>
    <row r="113" spans="1:9" x14ac:dyDescent="0.25">
      <c r="A113">
        <v>8</v>
      </c>
      <c r="C113" s="1" t="s">
        <v>43</v>
      </c>
      <c r="E113" s="1" t="s">
        <v>44</v>
      </c>
      <c r="G113" s="1">
        <v>15</v>
      </c>
      <c r="H113" s="6">
        <v>5</v>
      </c>
      <c r="I113" s="6">
        <v>75</v>
      </c>
    </row>
    <row r="114" spans="1:9" x14ac:dyDescent="0.25">
      <c r="A114">
        <v>8</v>
      </c>
      <c r="C114" s="1" t="s">
        <v>43</v>
      </c>
      <c r="E114" s="1" t="s">
        <v>44</v>
      </c>
      <c r="G114" s="1">
        <v>15</v>
      </c>
      <c r="H114" s="6">
        <v>5</v>
      </c>
      <c r="I114" s="6">
        <v>75</v>
      </c>
    </row>
    <row r="115" spans="1:9" x14ac:dyDescent="0.25">
      <c r="A115">
        <v>8</v>
      </c>
      <c r="C115" s="1" t="s">
        <v>43</v>
      </c>
      <c r="E115" s="1" t="s">
        <v>44</v>
      </c>
      <c r="G115" s="1">
        <v>15</v>
      </c>
      <c r="H115" s="6">
        <v>5</v>
      </c>
      <c r="I115" s="6">
        <v>75</v>
      </c>
    </row>
    <row r="116" spans="1:9" x14ac:dyDescent="0.25">
      <c r="A116">
        <v>8</v>
      </c>
      <c r="C116" s="1" t="s">
        <v>43</v>
      </c>
      <c r="E116" s="1" t="s">
        <v>44</v>
      </c>
      <c r="G116" s="1">
        <v>15</v>
      </c>
      <c r="H116" s="6">
        <v>5</v>
      </c>
      <c r="I116" s="6">
        <v>75</v>
      </c>
    </row>
    <row r="117" spans="1:9" x14ac:dyDescent="0.25">
      <c r="A117">
        <v>8</v>
      </c>
      <c r="C117" s="1" t="s">
        <v>43</v>
      </c>
      <c r="E117" s="1" t="s">
        <v>44</v>
      </c>
      <c r="G117" s="1">
        <v>15</v>
      </c>
      <c r="H117" s="6">
        <v>5</v>
      </c>
      <c r="I117" s="6">
        <v>75</v>
      </c>
    </row>
    <row r="118" spans="1:9" x14ac:dyDescent="0.25">
      <c r="A118">
        <v>8</v>
      </c>
      <c r="C118" s="1" t="s">
        <v>43</v>
      </c>
      <c r="E118" s="1" t="s">
        <v>44</v>
      </c>
      <c r="G118" s="1">
        <v>15</v>
      </c>
      <c r="H118" s="6">
        <v>5</v>
      </c>
      <c r="I118" s="6">
        <v>75</v>
      </c>
    </row>
    <row r="119" spans="1:9" x14ac:dyDescent="0.25">
      <c r="A119">
        <v>8</v>
      </c>
      <c r="C119" s="1" t="s">
        <v>43</v>
      </c>
      <c r="E119" s="1" t="s">
        <v>44</v>
      </c>
      <c r="G119" s="1">
        <v>15</v>
      </c>
      <c r="H119" s="6">
        <v>5</v>
      </c>
      <c r="I119" s="6">
        <v>75</v>
      </c>
    </row>
    <row r="120" spans="1:9" x14ac:dyDescent="0.25">
      <c r="A120">
        <v>8</v>
      </c>
      <c r="C120" s="1" t="s">
        <v>43</v>
      </c>
      <c r="E120" s="1" t="s">
        <v>44</v>
      </c>
      <c r="G120" s="1">
        <v>15</v>
      </c>
      <c r="H120" s="6">
        <v>5</v>
      </c>
      <c r="I120" s="6">
        <v>75</v>
      </c>
    </row>
    <row r="121" spans="1:9" x14ac:dyDescent="0.25">
      <c r="A121">
        <v>8</v>
      </c>
      <c r="C121" s="1" t="s">
        <v>43</v>
      </c>
      <c r="E121" s="1" t="s">
        <v>44</v>
      </c>
      <c r="G121" s="1">
        <v>15</v>
      </c>
      <c r="H121" s="6">
        <v>5</v>
      </c>
      <c r="I121" s="6">
        <v>75</v>
      </c>
    </row>
    <row r="122" spans="1:9" x14ac:dyDescent="0.25">
      <c r="A122">
        <v>8</v>
      </c>
      <c r="C122" s="1" t="s">
        <v>43</v>
      </c>
      <c r="E122" s="1" t="s">
        <v>44</v>
      </c>
      <c r="G122" s="1">
        <v>15</v>
      </c>
      <c r="H122" s="6">
        <v>5</v>
      </c>
      <c r="I122" s="6">
        <v>75</v>
      </c>
    </row>
    <row r="123" spans="1:9" x14ac:dyDescent="0.25">
      <c r="A123">
        <v>8</v>
      </c>
      <c r="C123" s="1" t="s">
        <v>43</v>
      </c>
      <c r="E123" s="1" t="s">
        <v>44</v>
      </c>
      <c r="G123" s="1">
        <v>15</v>
      </c>
      <c r="H123" s="6">
        <v>5</v>
      </c>
      <c r="I123" s="6">
        <v>75</v>
      </c>
    </row>
    <row r="124" spans="1:9" x14ac:dyDescent="0.25">
      <c r="A124">
        <v>8</v>
      </c>
      <c r="C124" s="1" t="s">
        <v>43</v>
      </c>
      <c r="E124" s="1" t="s">
        <v>44</v>
      </c>
      <c r="G124" s="1">
        <v>15</v>
      </c>
      <c r="H124" s="6">
        <v>5</v>
      </c>
      <c r="I124" s="6">
        <v>75</v>
      </c>
    </row>
    <row r="125" spans="1:9" x14ac:dyDescent="0.25">
      <c r="A125">
        <v>8</v>
      </c>
      <c r="C125" s="1" t="s">
        <v>43</v>
      </c>
      <c r="E125" s="1" t="s">
        <v>44</v>
      </c>
      <c r="G125" s="1">
        <v>15</v>
      </c>
      <c r="H125" s="6">
        <v>5</v>
      </c>
      <c r="I125" s="6">
        <v>75</v>
      </c>
    </row>
    <row r="126" spans="1:9" x14ac:dyDescent="0.25">
      <c r="A126">
        <v>8</v>
      </c>
      <c r="C126" s="1" t="s">
        <v>43</v>
      </c>
      <c r="E126" s="1" t="s">
        <v>44</v>
      </c>
      <c r="G126" s="1">
        <v>15</v>
      </c>
      <c r="H126" s="6">
        <v>5</v>
      </c>
      <c r="I126" s="6">
        <v>75</v>
      </c>
    </row>
    <row r="127" spans="1:9" x14ac:dyDescent="0.25">
      <c r="A127">
        <v>8</v>
      </c>
      <c r="C127" s="1" t="s">
        <v>43</v>
      </c>
      <c r="E127" s="1" t="s">
        <v>44</v>
      </c>
      <c r="G127" s="1">
        <v>15</v>
      </c>
      <c r="H127" s="6">
        <v>5</v>
      </c>
      <c r="I127" s="6">
        <v>75</v>
      </c>
    </row>
    <row r="128" spans="1:9" x14ac:dyDescent="0.25">
      <c r="B128" s="10" t="s">
        <v>62</v>
      </c>
      <c r="F128" s="1"/>
      <c r="I128" s="8">
        <f>SUM(I6:I127)</f>
        <v>30502.73</v>
      </c>
    </row>
    <row r="129" spans="2:9" x14ac:dyDescent="0.25">
      <c r="B129" s="11"/>
      <c r="C129" s="1"/>
      <c r="I129" s="6"/>
    </row>
  </sheetData>
  <sortState xmlns:xlrd2="http://schemas.microsoft.com/office/spreadsheetml/2017/richdata2" ref="A7:I127">
    <sortCondition ref="A7:A127"/>
    <sortCondition ref="E7:E127"/>
  </sortState>
  <mergeCells count="3">
    <mergeCell ref="B2:I2"/>
    <mergeCell ref="B1:I1"/>
    <mergeCell ref="B3:I3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3354-A52D-4673-9AFA-12CBC2C837A5}">
  <dimension ref="A1:F429"/>
  <sheetViews>
    <sheetView topLeftCell="A48" workbookViewId="0">
      <selection activeCell="A68" sqref="A68"/>
    </sheetView>
  </sheetViews>
  <sheetFormatPr defaultRowHeight="15" x14ac:dyDescent="0.25"/>
  <cols>
    <col min="2" max="2" width="44.42578125" bestFit="1" customWidth="1"/>
    <col min="3" max="3" width="12.5703125" bestFit="1" customWidth="1"/>
    <col min="4" max="4" width="12.85546875" style="7" bestFit="1" customWidth="1"/>
    <col min="5" max="5" width="11.42578125" style="7" bestFit="1" customWidth="1"/>
    <col min="6" max="6" width="6" bestFit="1" customWidth="1"/>
    <col min="7" max="7" width="12.140625" bestFit="1" customWidth="1"/>
  </cols>
  <sheetData>
    <row r="1" spans="1:6" ht="18.75" x14ac:dyDescent="0.3">
      <c r="B1" s="13" t="s">
        <v>128</v>
      </c>
      <c r="C1" s="13"/>
      <c r="D1" s="13"/>
      <c r="E1" s="13"/>
      <c r="F1" s="13"/>
    </row>
    <row r="2" spans="1:6" ht="18.75" x14ac:dyDescent="0.3">
      <c r="B2" s="13" t="s">
        <v>129</v>
      </c>
      <c r="C2" s="13"/>
      <c r="D2" s="13"/>
      <c r="E2" s="13"/>
      <c r="F2" s="13"/>
    </row>
    <row r="3" spans="1:6" ht="18.75" x14ac:dyDescent="0.3">
      <c r="B3" s="13" t="s">
        <v>130</v>
      </c>
      <c r="C3" s="13"/>
      <c r="D3" s="13"/>
      <c r="E3" s="13"/>
      <c r="F3" s="13"/>
    </row>
    <row r="5" spans="1:6" ht="15.75" x14ac:dyDescent="0.25">
      <c r="B5" s="3" t="s">
        <v>131</v>
      </c>
      <c r="C5" s="3" t="s">
        <v>4</v>
      </c>
      <c r="D5" s="15" t="s">
        <v>132</v>
      </c>
      <c r="E5" s="15" t="s">
        <v>133</v>
      </c>
      <c r="F5" s="3" t="s">
        <v>84</v>
      </c>
    </row>
    <row r="6" spans="1:6" x14ac:dyDescent="0.25">
      <c r="A6">
        <v>1</v>
      </c>
      <c r="B6" s="1" t="s">
        <v>150</v>
      </c>
      <c r="C6" s="1">
        <v>65</v>
      </c>
      <c r="D6" s="6">
        <v>3</v>
      </c>
      <c r="E6" s="6">
        <v>195</v>
      </c>
      <c r="F6" s="1">
        <v>0.5</v>
      </c>
    </row>
    <row r="7" spans="1:6" x14ac:dyDescent="0.25">
      <c r="A7">
        <v>1</v>
      </c>
      <c r="B7" s="1" t="s">
        <v>151</v>
      </c>
      <c r="C7" s="1">
        <v>9</v>
      </c>
      <c r="D7" s="6">
        <v>5</v>
      </c>
      <c r="E7" s="6">
        <v>45</v>
      </c>
      <c r="F7" s="1">
        <v>0.12</v>
      </c>
    </row>
    <row r="8" spans="1:6" x14ac:dyDescent="0.25">
      <c r="A8">
        <v>1</v>
      </c>
      <c r="B8" s="1" t="s">
        <v>152</v>
      </c>
      <c r="C8" s="1">
        <v>13</v>
      </c>
      <c r="D8" s="6">
        <v>20</v>
      </c>
      <c r="E8" s="6">
        <v>260</v>
      </c>
      <c r="F8" s="1">
        <v>0.67</v>
      </c>
    </row>
    <row r="9" spans="1:6" x14ac:dyDescent="0.25">
      <c r="A9">
        <v>2</v>
      </c>
      <c r="B9" s="1" t="s">
        <v>148</v>
      </c>
      <c r="C9" s="1">
        <v>180</v>
      </c>
      <c r="D9" s="6">
        <v>6</v>
      </c>
      <c r="E9" s="6">
        <v>1080</v>
      </c>
      <c r="F9" s="1">
        <v>2.78</v>
      </c>
    </row>
    <row r="10" spans="1:6" x14ac:dyDescent="0.25">
      <c r="A10">
        <v>2</v>
      </c>
      <c r="B10" s="1" t="s">
        <v>149</v>
      </c>
      <c r="C10" s="1">
        <v>93</v>
      </c>
      <c r="D10" s="6">
        <v>6</v>
      </c>
      <c r="E10" s="6">
        <v>558</v>
      </c>
      <c r="F10" s="1">
        <v>1.44</v>
      </c>
    </row>
    <row r="11" spans="1:6" x14ac:dyDescent="0.25">
      <c r="A11">
        <v>2</v>
      </c>
      <c r="B11" s="1" t="s">
        <v>191</v>
      </c>
      <c r="C11" s="1">
        <v>75</v>
      </c>
      <c r="D11" s="6">
        <v>9</v>
      </c>
      <c r="E11" s="6">
        <v>675</v>
      </c>
      <c r="F11" s="1">
        <v>1.74</v>
      </c>
    </row>
    <row r="12" spans="1:6" x14ac:dyDescent="0.25">
      <c r="A12">
        <v>2</v>
      </c>
      <c r="B12" s="1" t="s">
        <v>218</v>
      </c>
      <c r="C12" s="1">
        <v>116</v>
      </c>
      <c r="D12" s="6">
        <v>6</v>
      </c>
      <c r="E12" s="6">
        <v>696</v>
      </c>
      <c r="F12" s="1">
        <v>1.79</v>
      </c>
    </row>
    <row r="13" spans="1:6" x14ac:dyDescent="0.25">
      <c r="A13">
        <v>3</v>
      </c>
      <c r="B13" s="1" t="s">
        <v>157</v>
      </c>
      <c r="C13" s="1">
        <v>90</v>
      </c>
      <c r="D13" s="6">
        <v>9.5</v>
      </c>
      <c r="E13" s="6">
        <v>855</v>
      </c>
      <c r="F13" s="1">
        <v>2.2000000000000002</v>
      </c>
    </row>
    <row r="14" spans="1:6" x14ac:dyDescent="0.25">
      <c r="A14">
        <v>3</v>
      </c>
      <c r="B14" s="1" t="s">
        <v>158</v>
      </c>
      <c r="C14" s="1">
        <v>107</v>
      </c>
      <c r="D14" s="6">
        <v>9.5</v>
      </c>
      <c r="E14" s="6">
        <v>1016.5</v>
      </c>
      <c r="F14" s="1">
        <v>2.62</v>
      </c>
    </row>
    <row r="15" spans="1:6" x14ac:dyDescent="0.25">
      <c r="A15">
        <v>3</v>
      </c>
      <c r="B15" s="1" t="s">
        <v>159</v>
      </c>
      <c r="C15" s="1">
        <v>38</v>
      </c>
      <c r="D15" s="6">
        <v>9.5</v>
      </c>
      <c r="E15" s="6">
        <v>361</v>
      </c>
      <c r="F15" s="1">
        <v>0.93</v>
      </c>
    </row>
    <row r="16" spans="1:6" x14ac:dyDescent="0.25">
      <c r="A16">
        <v>3</v>
      </c>
      <c r="B16" s="1" t="s">
        <v>160</v>
      </c>
      <c r="C16" s="1">
        <v>81</v>
      </c>
      <c r="D16" s="6">
        <v>10.25</v>
      </c>
      <c r="E16" s="6">
        <v>830.25</v>
      </c>
      <c r="F16" s="1">
        <v>2.14</v>
      </c>
    </row>
    <row r="17" spans="1:6" x14ac:dyDescent="0.25">
      <c r="A17">
        <v>3</v>
      </c>
      <c r="B17" s="1" t="s">
        <v>161</v>
      </c>
      <c r="C17" s="1">
        <v>77</v>
      </c>
      <c r="D17" s="6">
        <v>10.25</v>
      </c>
      <c r="E17" s="6">
        <v>789.25</v>
      </c>
      <c r="F17" s="1">
        <v>2.0299999999999998</v>
      </c>
    </row>
    <row r="18" spans="1:6" x14ac:dyDescent="0.25">
      <c r="A18">
        <v>3</v>
      </c>
      <c r="B18" s="1" t="s">
        <v>172</v>
      </c>
      <c r="C18" s="1">
        <v>47</v>
      </c>
      <c r="D18" s="6">
        <v>13.25</v>
      </c>
      <c r="E18" s="6">
        <v>622.75</v>
      </c>
      <c r="F18" s="1">
        <v>1.6</v>
      </c>
    </row>
    <row r="19" spans="1:6" x14ac:dyDescent="0.25">
      <c r="A19">
        <v>3</v>
      </c>
      <c r="B19" s="1" t="s">
        <v>173</v>
      </c>
      <c r="C19" s="1">
        <v>157</v>
      </c>
      <c r="D19" s="6">
        <v>14.75</v>
      </c>
      <c r="E19" s="6">
        <v>2315.75</v>
      </c>
      <c r="F19" s="1">
        <v>5.97</v>
      </c>
    </row>
    <row r="20" spans="1:6" x14ac:dyDescent="0.25">
      <c r="A20">
        <v>3</v>
      </c>
      <c r="B20" s="1" t="s">
        <v>194</v>
      </c>
      <c r="C20" s="1">
        <v>8</v>
      </c>
      <c r="D20" s="6">
        <v>12.25</v>
      </c>
      <c r="E20" s="6">
        <v>98</v>
      </c>
      <c r="F20" s="1">
        <v>0.25</v>
      </c>
    </row>
    <row r="21" spans="1:6" x14ac:dyDescent="0.25">
      <c r="A21">
        <v>3</v>
      </c>
      <c r="B21" s="1" t="s">
        <v>195</v>
      </c>
      <c r="C21" s="1">
        <v>54</v>
      </c>
      <c r="D21" s="6">
        <v>12.25</v>
      </c>
      <c r="E21" s="6">
        <v>661.5</v>
      </c>
      <c r="F21" s="1">
        <v>1.7</v>
      </c>
    </row>
    <row r="22" spans="1:6" x14ac:dyDescent="0.25">
      <c r="A22">
        <v>3</v>
      </c>
      <c r="B22" s="1" t="s">
        <v>198</v>
      </c>
      <c r="C22" s="1">
        <v>280</v>
      </c>
      <c r="D22" s="6">
        <v>7.5</v>
      </c>
      <c r="E22" s="6">
        <v>2100</v>
      </c>
      <c r="F22" s="1">
        <v>5.41</v>
      </c>
    </row>
    <row r="23" spans="1:6" x14ac:dyDescent="0.25">
      <c r="A23">
        <v>3</v>
      </c>
      <c r="B23" s="1" t="s">
        <v>199</v>
      </c>
      <c r="C23" s="1">
        <v>96</v>
      </c>
      <c r="D23" s="6">
        <v>12.5</v>
      </c>
      <c r="E23" s="6">
        <v>1200</v>
      </c>
      <c r="F23" s="1">
        <v>3.09</v>
      </c>
    </row>
    <row r="24" spans="1:6" x14ac:dyDescent="0.25">
      <c r="A24">
        <v>3</v>
      </c>
      <c r="B24" s="1" t="s">
        <v>200</v>
      </c>
      <c r="C24" s="1">
        <v>2</v>
      </c>
      <c r="D24" s="6">
        <v>7.5</v>
      </c>
      <c r="E24" s="6">
        <v>15</v>
      </c>
      <c r="F24" s="1">
        <v>0.04</v>
      </c>
    </row>
    <row r="25" spans="1:6" x14ac:dyDescent="0.25">
      <c r="A25">
        <v>3</v>
      </c>
      <c r="B25" s="1" t="s">
        <v>201</v>
      </c>
      <c r="C25" s="1">
        <v>153</v>
      </c>
      <c r="D25" s="6">
        <v>7.5</v>
      </c>
      <c r="E25" s="6">
        <v>1147.5</v>
      </c>
      <c r="F25" s="1">
        <v>2.96</v>
      </c>
    </row>
    <row r="26" spans="1:6" x14ac:dyDescent="0.25">
      <c r="A26">
        <v>3</v>
      </c>
      <c r="B26" s="1" t="s">
        <v>202</v>
      </c>
      <c r="C26" s="1">
        <v>4</v>
      </c>
      <c r="D26" s="6">
        <v>12.25</v>
      </c>
      <c r="E26" s="6">
        <v>49</v>
      </c>
      <c r="F26" s="1">
        <v>0.13</v>
      </c>
    </row>
    <row r="27" spans="1:6" x14ac:dyDescent="0.25">
      <c r="A27">
        <v>3</v>
      </c>
      <c r="B27" s="1" t="s">
        <v>203</v>
      </c>
      <c r="C27" s="1">
        <v>78</v>
      </c>
      <c r="D27" s="6">
        <v>12.5</v>
      </c>
      <c r="E27" s="6">
        <v>975</v>
      </c>
      <c r="F27" s="1">
        <v>2.5099999999999998</v>
      </c>
    </row>
    <row r="28" spans="1:6" x14ac:dyDescent="0.25">
      <c r="A28">
        <v>3</v>
      </c>
      <c r="B28" s="1" t="s">
        <v>204</v>
      </c>
      <c r="C28" s="1">
        <v>106</v>
      </c>
      <c r="D28" s="6">
        <v>14.75</v>
      </c>
      <c r="E28" s="6">
        <v>1563.5</v>
      </c>
      <c r="F28" s="1">
        <v>4.03</v>
      </c>
    </row>
    <row r="29" spans="1:6" x14ac:dyDescent="0.25">
      <c r="A29">
        <v>3</v>
      </c>
      <c r="B29" s="1" t="s">
        <v>205</v>
      </c>
      <c r="C29" s="1">
        <v>42</v>
      </c>
      <c r="D29" s="6">
        <v>14.75</v>
      </c>
      <c r="E29" s="6">
        <v>619.5</v>
      </c>
      <c r="F29" s="1">
        <v>1.6</v>
      </c>
    </row>
    <row r="30" spans="1:6" x14ac:dyDescent="0.25">
      <c r="A30">
        <v>3</v>
      </c>
      <c r="B30" s="1" t="s">
        <v>206</v>
      </c>
      <c r="C30" s="1">
        <v>78</v>
      </c>
      <c r="D30" s="6">
        <v>15.25</v>
      </c>
      <c r="E30" s="6">
        <v>1189.5</v>
      </c>
      <c r="F30" s="1">
        <v>3.06</v>
      </c>
    </row>
    <row r="31" spans="1:6" x14ac:dyDescent="0.25">
      <c r="A31">
        <v>3</v>
      </c>
      <c r="B31" s="1" t="s">
        <v>207</v>
      </c>
      <c r="C31" s="1">
        <v>52</v>
      </c>
      <c r="D31" s="6">
        <v>14.75</v>
      </c>
      <c r="E31" s="6">
        <v>767</v>
      </c>
      <c r="F31" s="1">
        <v>1.98</v>
      </c>
    </row>
    <row r="32" spans="1:6" x14ac:dyDescent="0.25">
      <c r="A32">
        <v>3</v>
      </c>
      <c r="B32" s="1" t="s">
        <v>208</v>
      </c>
      <c r="C32" s="1">
        <v>139</v>
      </c>
      <c r="D32" s="6">
        <v>13.25</v>
      </c>
      <c r="E32" s="6">
        <v>1841.75</v>
      </c>
      <c r="F32" s="1">
        <v>4.74</v>
      </c>
    </row>
    <row r="33" spans="1:6" x14ac:dyDescent="0.25">
      <c r="A33">
        <v>3</v>
      </c>
      <c r="B33" s="1" t="s">
        <v>209</v>
      </c>
      <c r="C33" s="1">
        <v>67</v>
      </c>
      <c r="D33" s="6">
        <v>10.5</v>
      </c>
      <c r="E33" s="6">
        <v>703.5</v>
      </c>
      <c r="F33" s="1">
        <v>1.81</v>
      </c>
    </row>
    <row r="34" spans="1:6" x14ac:dyDescent="0.25">
      <c r="A34">
        <v>3</v>
      </c>
      <c r="B34" s="1" t="s">
        <v>210</v>
      </c>
      <c r="C34" s="1">
        <v>76</v>
      </c>
      <c r="D34" s="6">
        <v>13.25</v>
      </c>
      <c r="E34" s="6">
        <v>1007</v>
      </c>
      <c r="F34" s="1">
        <v>2.59</v>
      </c>
    </row>
    <row r="35" spans="1:6" x14ac:dyDescent="0.25">
      <c r="A35">
        <v>3</v>
      </c>
      <c r="B35" s="1" t="s">
        <v>211</v>
      </c>
      <c r="C35" s="1">
        <v>54</v>
      </c>
      <c r="D35" s="6">
        <v>10.5</v>
      </c>
      <c r="E35" s="6">
        <v>567</v>
      </c>
      <c r="F35" s="1">
        <v>1.46</v>
      </c>
    </row>
    <row r="36" spans="1:6" x14ac:dyDescent="0.25">
      <c r="A36">
        <v>3</v>
      </c>
      <c r="B36" s="1" t="s">
        <v>213</v>
      </c>
      <c r="C36" s="1">
        <v>103</v>
      </c>
      <c r="D36" s="6">
        <v>9</v>
      </c>
      <c r="E36" s="6">
        <v>927</v>
      </c>
      <c r="F36" s="1">
        <v>2.39</v>
      </c>
    </row>
    <row r="37" spans="1:6" x14ac:dyDescent="0.25">
      <c r="A37">
        <v>3</v>
      </c>
      <c r="B37" s="1" t="s">
        <v>214</v>
      </c>
      <c r="C37" s="1">
        <v>49</v>
      </c>
      <c r="D37" s="6">
        <v>9</v>
      </c>
      <c r="E37" s="6">
        <v>441</v>
      </c>
      <c r="F37" s="1">
        <v>1.1399999999999999</v>
      </c>
    </row>
    <row r="38" spans="1:6" x14ac:dyDescent="0.25">
      <c r="A38">
        <v>4</v>
      </c>
      <c r="B38" s="1" t="s">
        <v>134</v>
      </c>
      <c r="C38" s="1">
        <v>2</v>
      </c>
      <c r="D38" s="6">
        <v>6</v>
      </c>
      <c r="E38" s="6">
        <v>12</v>
      </c>
      <c r="F38" s="1">
        <v>0.03</v>
      </c>
    </row>
    <row r="39" spans="1:6" x14ac:dyDescent="0.25">
      <c r="A39">
        <v>4</v>
      </c>
      <c r="B39" s="1" t="s">
        <v>142</v>
      </c>
      <c r="C39" s="1">
        <v>7</v>
      </c>
      <c r="D39" s="6">
        <v>5</v>
      </c>
      <c r="E39" s="6">
        <v>35</v>
      </c>
      <c r="F39" s="1">
        <v>0.09</v>
      </c>
    </row>
    <row r="40" spans="1:6" x14ac:dyDescent="0.25">
      <c r="A40">
        <v>4</v>
      </c>
      <c r="B40" s="1" t="s">
        <v>143</v>
      </c>
      <c r="C40" s="1">
        <v>11</v>
      </c>
      <c r="D40" s="6">
        <v>5</v>
      </c>
      <c r="E40" s="6">
        <v>55</v>
      </c>
      <c r="F40" s="1">
        <v>0.14000000000000001</v>
      </c>
    </row>
    <row r="41" spans="1:6" x14ac:dyDescent="0.25">
      <c r="A41">
        <v>4</v>
      </c>
      <c r="B41" s="1" t="s">
        <v>144</v>
      </c>
      <c r="C41" s="1">
        <v>15</v>
      </c>
      <c r="D41" s="6">
        <v>5</v>
      </c>
      <c r="E41" s="6">
        <v>75</v>
      </c>
      <c r="F41" s="1">
        <v>0.19</v>
      </c>
    </row>
    <row r="42" spans="1:6" x14ac:dyDescent="0.25">
      <c r="A42">
        <v>4</v>
      </c>
      <c r="B42" s="1" t="s">
        <v>145</v>
      </c>
      <c r="C42" s="1">
        <v>5</v>
      </c>
      <c r="D42" s="6">
        <v>5</v>
      </c>
      <c r="E42" s="6">
        <v>25</v>
      </c>
      <c r="F42" s="1">
        <v>0.06</v>
      </c>
    </row>
    <row r="43" spans="1:6" x14ac:dyDescent="0.25">
      <c r="A43">
        <v>4</v>
      </c>
      <c r="B43" s="1" t="s">
        <v>146</v>
      </c>
      <c r="C43" s="1">
        <v>9</v>
      </c>
      <c r="D43" s="6">
        <v>3</v>
      </c>
      <c r="E43" s="6">
        <v>27</v>
      </c>
      <c r="F43" s="1">
        <v>7.0000000000000007E-2</v>
      </c>
    </row>
    <row r="44" spans="1:6" x14ac:dyDescent="0.25">
      <c r="A44">
        <v>4</v>
      </c>
      <c r="B44" s="1" t="s">
        <v>147</v>
      </c>
      <c r="C44" s="1">
        <v>2</v>
      </c>
      <c r="D44" s="6">
        <v>3</v>
      </c>
      <c r="E44" s="6">
        <v>6</v>
      </c>
      <c r="F44" s="1">
        <v>0.02</v>
      </c>
    </row>
    <row r="45" spans="1:6" x14ac:dyDescent="0.25">
      <c r="A45">
        <v>4</v>
      </c>
      <c r="B45" s="1" t="s">
        <v>154</v>
      </c>
      <c r="C45" s="1">
        <v>4</v>
      </c>
      <c r="D45" s="6">
        <v>6</v>
      </c>
      <c r="E45" s="6">
        <v>24</v>
      </c>
      <c r="F45" s="1">
        <v>0.06</v>
      </c>
    </row>
    <row r="46" spans="1:6" x14ac:dyDescent="0.25">
      <c r="A46">
        <v>4</v>
      </c>
      <c r="B46" s="1" t="s">
        <v>162</v>
      </c>
      <c r="C46" s="1">
        <v>8</v>
      </c>
      <c r="D46" s="6">
        <v>5</v>
      </c>
      <c r="E46" s="6">
        <v>40</v>
      </c>
      <c r="F46" s="1">
        <v>0.1</v>
      </c>
    </row>
    <row r="47" spans="1:6" x14ac:dyDescent="0.25">
      <c r="A47">
        <v>4</v>
      </c>
      <c r="B47" s="1" t="s">
        <v>163</v>
      </c>
      <c r="C47" s="1">
        <v>9</v>
      </c>
      <c r="D47" s="6">
        <v>5</v>
      </c>
      <c r="E47" s="6">
        <v>45</v>
      </c>
      <c r="F47" s="1">
        <v>0.12</v>
      </c>
    </row>
    <row r="48" spans="1:6" x14ac:dyDescent="0.25">
      <c r="A48">
        <v>4</v>
      </c>
      <c r="B48" s="1" t="s">
        <v>170</v>
      </c>
      <c r="C48" s="1">
        <v>1</v>
      </c>
      <c r="D48" s="6">
        <v>10</v>
      </c>
      <c r="E48" s="6">
        <v>10</v>
      </c>
      <c r="F48" s="1">
        <v>0.03</v>
      </c>
    </row>
    <row r="49" spans="1:6" x14ac:dyDescent="0.25">
      <c r="A49">
        <v>4</v>
      </c>
      <c r="B49" s="1" t="s">
        <v>177</v>
      </c>
      <c r="C49" s="1">
        <v>1</v>
      </c>
      <c r="D49" s="6">
        <v>5</v>
      </c>
      <c r="E49" s="6">
        <v>5</v>
      </c>
      <c r="F49" s="1">
        <v>0.01</v>
      </c>
    </row>
    <row r="50" spans="1:6" x14ac:dyDescent="0.25">
      <c r="A50">
        <v>4</v>
      </c>
      <c r="B50" s="1" t="s">
        <v>185</v>
      </c>
      <c r="C50" s="1">
        <v>8</v>
      </c>
      <c r="D50" s="6">
        <v>4</v>
      </c>
      <c r="E50" s="6">
        <v>32</v>
      </c>
      <c r="F50" s="1">
        <v>0.08</v>
      </c>
    </row>
    <row r="51" spans="1:6" x14ac:dyDescent="0.25">
      <c r="A51">
        <v>4</v>
      </c>
      <c r="B51" s="1" t="s">
        <v>186</v>
      </c>
      <c r="C51" s="1">
        <v>14</v>
      </c>
      <c r="D51" s="6">
        <v>4</v>
      </c>
      <c r="E51" s="6">
        <v>56</v>
      </c>
      <c r="F51" s="1">
        <v>0.14000000000000001</v>
      </c>
    </row>
    <row r="52" spans="1:6" x14ac:dyDescent="0.25">
      <c r="A52">
        <v>4</v>
      </c>
      <c r="B52" s="1" t="s">
        <v>187</v>
      </c>
      <c r="C52" s="1">
        <v>5</v>
      </c>
      <c r="D52" s="6">
        <v>4</v>
      </c>
      <c r="E52" s="6">
        <v>20</v>
      </c>
      <c r="F52" s="1">
        <v>0.05</v>
      </c>
    </row>
    <row r="53" spans="1:6" x14ac:dyDescent="0.25">
      <c r="A53">
        <v>4</v>
      </c>
      <c r="B53" s="1" t="s">
        <v>188</v>
      </c>
      <c r="C53" s="1">
        <v>15</v>
      </c>
      <c r="D53" s="6">
        <v>4</v>
      </c>
      <c r="E53" s="6">
        <v>60</v>
      </c>
      <c r="F53" s="1">
        <v>0.15</v>
      </c>
    </row>
    <row r="54" spans="1:6" x14ac:dyDescent="0.25">
      <c r="A54">
        <v>4</v>
      </c>
      <c r="B54" s="1" t="s">
        <v>189</v>
      </c>
      <c r="C54" s="1">
        <v>27</v>
      </c>
      <c r="D54" s="6">
        <v>4</v>
      </c>
      <c r="E54" s="6">
        <v>108</v>
      </c>
      <c r="F54" s="1">
        <v>0.28000000000000003</v>
      </c>
    </row>
    <row r="55" spans="1:6" x14ac:dyDescent="0.25">
      <c r="A55">
        <v>4</v>
      </c>
      <c r="B55" s="1" t="s">
        <v>190</v>
      </c>
      <c r="C55" s="1">
        <v>9</v>
      </c>
      <c r="D55" s="6">
        <v>4</v>
      </c>
      <c r="E55" s="6">
        <v>36</v>
      </c>
      <c r="F55" s="1">
        <v>0.09</v>
      </c>
    </row>
    <row r="56" spans="1:6" x14ac:dyDescent="0.25">
      <c r="A56">
        <v>4</v>
      </c>
      <c r="B56" s="1" t="s">
        <v>196</v>
      </c>
      <c r="C56" s="1">
        <v>7</v>
      </c>
      <c r="D56" s="6">
        <v>7</v>
      </c>
      <c r="E56" s="6">
        <v>49</v>
      </c>
      <c r="F56" s="1">
        <v>0.13</v>
      </c>
    </row>
    <row r="57" spans="1:6" x14ac:dyDescent="0.25">
      <c r="A57">
        <v>4</v>
      </c>
      <c r="B57" s="1" t="s">
        <v>197</v>
      </c>
      <c r="C57" s="1">
        <v>6</v>
      </c>
      <c r="D57" s="6">
        <v>7</v>
      </c>
      <c r="E57" s="6">
        <v>42</v>
      </c>
      <c r="F57" s="1">
        <v>0.11</v>
      </c>
    </row>
    <row r="58" spans="1:6" x14ac:dyDescent="0.25">
      <c r="A58">
        <v>4</v>
      </c>
      <c r="B58" s="1" t="s">
        <v>212</v>
      </c>
      <c r="C58" s="1">
        <v>4</v>
      </c>
      <c r="D58" s="6">
        <v>4.5</v>
      </c>
      <c r="E58" s="6">
        <v>18</v>
      </c>
      <c r="F58" s="1">
        <v>0.05</v>
      </c>
    </row>
    <row r="59" spans="1:6" x14ac:dyDescent="0.25">
      <c r="A59">
        <v>4</v>
      </c>
      <c r="B59" s="1" t="s">
        <v>222</v>
      </c>
      <c r="C59" s="1">
        <v>7</v>
      </c>
      <c r="D59" s="6">
        <v>13</v>
      </c>
      <c r="E59" s="6">
        <v>91</v>
      </c>
      <c r="F59" s="1">
        <v>0.23</v>
      </c>
    </row>
    <row r="60" spans="1:6" x14ac:dyDescent="0.25">
      <c r="A60">
        <v>4</v>
      </c>
      <c r="B60" s="1" t="s">
        <v>224</v>
      </c>
      <c r="C60" s="1">
        <v>14</v>
      </c>
      <c r="D60" s="6">
        <v>4</v>
      </c>
      <c r="E60" s="6">
        <v>56</v>
      </c>
      <c r="F60" s="1">
        <v>0.14000000000000001</v>
      </c>
    </row>
    <row r="61" spans="1:6" x14ac:dyDescent="0.25">
      <c r="A61">
        <v>4</v>
      </c>
      <c r="B61" s="1" t="s">
        <v>225</v>
      </c>
      <c r="C61" s="1">
        <v>12</v>
      </c>
      <c r="D61" s="6">
        <v>4</v>
      </c>
      <c r="E61" s="6">
        <v>48</v>
      </c>
      <c r="F61" s="1">
        <v>0.12</v>
      </c>
    </row>
    <row r="62" spans="1:6" x14ac:dyDescent="0.25">
      <c r="A62">
        <v>4</v>
      </c>
      <c r="B62" s="1" t="s">
        <v>226</v>
      </c>
      <c r="C62" s="1">
        <v>12</v>
      </c>
      <c r="D62" s="6">
        <v>4</v>
      </c>
      <c r="E62" s="6">
        <v>48</v>
      </c>
      <c r="F62" s="1">
        <v>0.12</v>
      </c>
    </row>
    <row r="63" spans="1:6" x14ac:dyDescent="0.25">
      <c r="A63">
        <v>4</v>
      </c>
      <c r="B63" s="1" t="s">
        <v>227</v>
      </c>
      <c r="C63" s="1">
        <v>30</v>
      </c>
      <c r="D63" s="6">
        <v>4</v>
      </c>
      <c r="E63" s="6">
        <v>120</v>
      </c>
      <c r="F63" s="1">
        <v>0.31</v>
      </c>
    </row>
    <row r="64" spans="1:6" x14ac:dyDescent="0.25">
      <c r="A64">
        <v>4</v>
      </c>
      <c r="B64" s="1" t="s">
        <v>228</v>
      </c>
      <c r="C64" s="1">
        <v>53</v>
      </c>
      <c r="D64" s="6">
        <v>4</v>
      </c>
      <c r="E64" s="6">
        <v>212</v>
      </c>
      <c r="F64" s="1">
        <v>0.55000000000000004</v>
      </c>
    </row>
    <row r="65" spans="1:6" x14ac:dyDescent="0.25">
      <c r="A65">
        <v>4</v>
      </c>
      <c r="B65" s="1" t="s">
        <v>229</v>
      </c>
      <c r="C65" s="1">
        <v>1</v>
      </c>
      <c r="D65" s="6">
        <v>4</v>
      </c>
      <c r="E65" s="6">
        <v>4</v>
      </c>
      <c r="F65" s="1">
        <v>0.01</v>
      </c>
    </row>
    <row r="66" spans="1:6" x14ac:dyDescent="0.25">
      <c r="A66">
        <v>4</v>
      </c>
      <c r="B66" s="1" t="s">
        <v>230</v>
      </c>
      <c r="C66" s="1">
        <v>3</v>
      </c>
      <c r="D66" s="6">
        <v>4</v>
      </c>
      <c r="E66" s="6">
        <v>12</v>
      </c>
      <c r="F66" s="1">
        <v>0.03</v>
      </c>
    </row>
    <row r="67" spans="1:6" x14ac:dyDescent="0.25">
      <c r="A67">
        <v>5</v>
      </c>
      <c r="B67" s="1" t="s">
        <v>192</v>
      </c>
      <c r="C67" s="1">
        <v>21</v>
      </c>
      <c r="D67" s="6">
        <v>10</v>
      </c>
      <c r="E67" s="6">
        <v>210</v>
      </c>
      <c r="F67" s="1">
        <v>0.54</v>
      </c>
    </row>
    <row r="68" spans="1:6" x14ac:dyDescent="0.25">
      <c r="A68">
        <v>5</v>
      </c>
      <c r="B68" s="1" t="s">
        <v>193</v>
      </c>
      <c r="C68" s="1">
        <v>31</v>
      </c>
      <c r="D68" s="6">
        <v>8</v>
      </c>
      <c r="E68" s="6">
        <v>248</v>
      </c>
      <c r="F68" s="1">
        <v>0.64</v>
      </c>
    </row>
    <row r="69" spans="1:6" x14ac:dyDescent="0.25">
      <c r="A69">
        <v>6</v>
      </c>
      <c r="B69" s="1" t="s">
        <v>139</v>
      </c>
      <c r="C69" s="1">
        <v>5</v>
      </c>
      <c r="D69" s="6">
        <v>12</v>
      </c>
      <c r="E69" s="6">
        <v>60</v>
      </c>
      <c r="F69" s="1">
        <v>0.15</v>
      </c>
    </row>
    <row r="70" spans="1:6" x14ac:dyDescent="0.25">
      <c r="A70">
        <v>6</v>
      </c>
      <c r="B70" s="1" t="s">
        <v>140</v>
      </c>
      <c r="C70" s="1">
        <v>7</v>
      </c>
      <c r="D70" s="6">
        <v>12</v>
      </c>
      <c r="E70" s="6">
        <v>84</v>
      </c>
      <c r="F70" s="1">
        <v>0.22</v>
      </c>
    </row>
    <row r="71" spans="1:6" x14ac:dyDescent="0.25">
      <c r="A71">
        <v>6</v>
      </c>
      <c r="B71" s="1" t="s">
        <v>141</v>
      </c>
      <c r="C71" s="1">
        <v>3</v>
      </c>
      <c r="D71" s="6">
        <v>6</v>
      </c>
      <c r="E71" s="6">
        <v>18</v>
      </c>
      <c r="F71" s="1">
        <v>0.05</v>
      </c>
    </row>
    <row r="72" spans="1:6" x14ac:dyDescent="0.25">
      <c r="A72">
        <v>6</v>
      </c>
      <c r="B72" s="1" t="s">
        <v>153</v>
      </c>
      <c r="C72" s="1">
        <v>11</v>
      </c>
      <c r="D72" s="6">
        <v>6</v>
      </c>
      <c r="E72" s="6">
        <v>66</v>
      </c>
      <c r="F72" s="1">
        <v>0.17</v>
      </c>
    </row>
    <row r="73" spans="1:6" x14ac:dyDescent="0.25">
      <c r="A73">
        <v>6</v>
      </c>
      <c r="B73" s="1" t="s">
        <v>155</v>
      </c>
      <c r="C73" s="1">
        <v>10</v>
      </c>
      <c r="D73" s="6">
        <v>6.5</v>
      </c>
      <c r="E73" s="6">
        <v>65</v>
      </c>
      <c r="F73" s="1">
        <v>0.17</v>
      </c>
    </row>
    <row r="74" spans="1:6" x14ac:dyDescent="0.25">
      <c r="A74">
        <v>6</v>
      </c>
      <c r="B74" s="1" t="s">
        <v>156</v>
      </c>
      <c r="C74" s="1">
        <v>6</v>
      </c>
      <c r="D74" s="6">
        <v>6.5</v>
      </c>
      <c r="E74" s="6">
        <v>39</v>
      </c>
      <c r="F74" s="1">
        <v>0.1</v>
      </c>
    </row>
    <row r="75" spans="1:6" x14ac:dyDescent="0.25">
      <c r="A75">
        <v>6</v>
      </c>
      <c r="B75" s="1" t="s">
        <v>171</v>
      </c>
      <c r="C75" s="1">
        <v>7</v>
      </c>
      <c r="D75" s="6">
        <v>14</v>
      </c>
      <c r="E75" s="6">
        <v>98</v>
      </c>
      <c r="F75" s="1">
        <v>0.25</v>
      </c>
    </row>
    <row r="76" spans="1:6" x14ac:dyDescent="0.25">
      <c r="A76">
        <v>6</v>
      </c>
      <c r="B76" s="1" t="s">
        <v>175</v>
      </c>
      <c r="C76" s="1">
        <v>2</v>
      </c>
      <c r="D76" s="6">
        <v>6</v>
      </c>
      <c r="E76" s="6">
        <v>12</v>
      </c>
      <c r="F76" s="1">
        <v>0.03</v>
      </c>
    </row>
    <row r="77" spans="1:6" x14ac:dyDescent="0.25">
      <c r="A77">
        <v>6</v>
      </c>
      <c r="B77" s="1" t="s">
        <v>215</v>
      </c>
      <c r="C77" s="1">
        <v>5</v>
      </c>
      <c r="D77" s="6">
        <v>14</v>
      </c>
      <c r="E77" s="6">
        <v>70</v>
      </c>
      <c r="F77" s="1">
        <v>0.18</v>
      </c>
    </row>
    <row r="78" spans="1:6" x14ac:dyDescent="0.25">
      <c r="A78">
        <v>6</v>
      </c>
      <c r="B78" s="1" t="s">
        <v>216</v>
      </c>
      <c r="C78" s="1">
        <v>1</v>
      </c>
      <c r="D78" s="6">
        <v>14</v>
      </c>
      <c r="E78" s="6">
        <v>14</v>
      </c>
      <c r="F78" s="1">
        <v>0.04</v>
      </c>
    </row>
    <row r="79" spans="1:6" x14ac:dyDescent="0.25">
      <c r="A79">
        <v>6</v>
      </c>
      <c r="B79" s="1" t="s">
        <v>219</v>
      </c>
      <c r="C79" s="1">
        <v>6</v>
      </c>
      <c r="D79" s="6">
        <v>8</v>
      </c>
      <c r="E79" s="6">
        <v>48</v>
      </c>
      <c r="F79" s="1">
        <v>0.12</v>
      </c>
    </row>
    <row r="80" spans="1:6" x14ac:dyDescent="0.25">
      <c r="A80">
        <v>6</v>
      </c>
      <c r="B80" s="1" t="s">
        <v>223</v>
      </c>
      <c r="C80" s="1">
        <v>13</v>
      </c>
      <c r="D80" s="6">
        <v>6</v>
      </c>
      <c r="E80" s="6">
        <v>78</v>
      </c>
      <c r="F80" s="1">
        <v>0.2</v>
      </c>
    </row>
    <row r="81" spans="1:6" x14ac:dyDescent="0.25">
      <c r="A81">
        <v>7</v>
      </c>
      <c r="B81" s="1" t="s">
        <v>135</v>
      </c>
      <c r="C81" s="1">
        <v>148</v>
      </c>
      <c r="D81" s="6">
        <v>6</v>
      </c>
      <c r="E81" s="6">
        <v>888</v>
      </c>
      <c r="F81" s="1">
        <v>2.29</v>
      </c>
    </row>
    <row r="82" spans="1:6" x14ac:dyDescent="0.25">
      <c r="A82">
        <v>7</v>
      </c>
      <c r="B82" s="1" t="s">
        <v>136</v>
      </c>
      <c r="C82" s="1">
        <v>267</v>
      </c>
      <c r="D82" s="6">
        <v>4</v>
      </c>
      <c r="E82" s="6">
        <v>1068</v>
      </c>
      <c r="F82" s="1">
        <v>2.75</v>
      </c>
    </row>
    <row r="83" spans="1:6" x14ac:dyDescent="0.25">
      <c r="A83">
        <v>7</v>
      </c>
      <c r="B83" s="1" t="s">
        <v>137</v>
      </c>
      <c r="C83" s="1">
        <v>95</v>
      </c>
      <c r="D83" s="6">
        <v>5</v>
      </c>
      <c r="E83" s="6">
        <v>475</v>
      </c>
      <c r="F83" s="1">
        <v>1.22</v>
      </c>
    </row>
    <row r="84" spans="1:6" x14ac:dyDescent="0.25">
      <c r="A84">
        <v>7</v>
      </c>
      <c r="B84" s="1" t="s">
        <v>138</v>
      </c>
      <c r="C84" s="1">
        <v>9</v>
      </c>
      <c r="D84" s="6">
        <v>6</v>
      </c>
      <c r="E84" s="6">
        <v>54</v>
      </c>
      <c r="F84" s="1">
        <v>0.14000000000000001</v>
      </c>
    </row>
    <row r="85" spans="1:6" x14ac:dyDescent="0.25">
      <c r="A85">
        <v>7</v>
      </c>
      <c r="B85" s="1" t="s">
        <v>164</v>
      </c>
      <c r="C85" s="1">
        <v>13</v>
      </c>
      <c r="D85" s="6">
        <v>6</v>
      </c>
      <c r="E85" s="6">
        <v>78</v>
      </c>
      <c r="F85" s="1">
        <v>0.2</v>
      </c>
    </row>
    <row r="86" spans="1:6" x14ac:dyDescent="0.25">
      <c r="A86">
        <v>7</v>
      </c>
      <c r="B86" s="1" t="s">
        <v>165</v>
      </c>
      <c r="C86" s="1">
        <v>52</v>
      </c>
      <c r="D86" s="6">
        <v>16</v>
      </c>
      <c r="E86" s="6">
        <v>832</v>
      </c>
      <c r="F86" s="1">
        <v>2.14</v>
      </c>
    </row>
    <row r="87" spans="1:6" x14ac:dyDescent="0.25">
      <c r="A87">
        <v>7</v>
      </c>
      <c r="B87" s="1" t="s">
        <v>166</v>
      </c>
      <c r="C87" s="1">
        <v>52</v>
      </c>
      <c r="D87" s="6">
        <v>8</v>
      </c>
      <c r="E87" s="6">
        <v>416</v>
      </c>
      <c r="F87" s="1">
        <v>1.07</v>
      </c>
    </row>
    <row r="88" spans="1:6" x14ac:dyDescent="0.25">
      <c r="A88">
        <v>7</v>
      </c>
      <c r="B88" s="1" t="s">
        <v>167</v>
      </c>
      <c r="C88" s="1">
        <v>147</v>
      </c>
      <c r="D88" s="6">
        <v>6</v>
      </c>
      <c r="E88" s="6">
        <v>882</v>
      </c>
      <c r="F88" s="1">
        <v>2.27</v>
      </c>
    </row>
    <row r="89" spans="1:6" x14ac:dyDescent="0.25">
      <c r="A89">
        <v>7</v>
      </c>
      <c r="B89" s="1" t="s">
        <v>168</v>
      </c>
      <c r="C89" s="1">
        <v>41</v>
      </c>
      <c r="D89" s="6">
        <v>4</v>
      </c>
      <c r="E89" s="6">
        <v>164</v>
      </c>
      <c r="F89" s="1">
        <v>0.42</v>
      </c>
    </row>
    <row r="90" spans="1:6" x14ac:dyDescent="0.25">
      <c r="A90">
        <v>7</v>
      </c>
      <c r="B90" s="1" t="s">
        <v>169</v>
      </c>
      <c r="C90" s="1">
        <v>19</v>
      </c>
      <c r="D90" s="6">
        <v>6</v>
      </c>
      <c r="E90" s="6">
        <v>114</v>
      </c>
      <c r="F90" s="1">
        <v>0.28999999999999998</v>
      </c>
    </row>
    <row r="91" spans="1:6" x14ac:dyDescent="0.25">
      <c r="A91">
        <v>7</v>
      </c>
      <c r="B91" s="1" t="s">
        <v>174</v>
      </c>
      <c r="C91" s="1">
        <v>77</v>
      </c>
      <c r="D91" s="6">
        <v>14</v>
      </c>
      <c r="E91" s="6">
        <v>1078</v>
      </c>
      <c r="F91" s="1">
        <v>2.78</v>
      </c>
    </row>
    <row r="92" spans="1:6" x14ac:dyDescent="0.25">
      <c r="A92">
        <v>7</v>
      </c>
      <c r="B92" s="1" t="s">
        <v>176</v>
      </c>
      <c r="C92" s="1">
        <v>12</v>
      </c>
      <c r="D92" s="6">
        <v>5</v>
      </c>
      <c r="E92" s="6">
        <v>60</v>
      </c>
      <c r="F92" s="1">
        <v>0.15</v>
      </c>
    </row>
    <row r="93" spans="1:6" x14ac:dyDescent="0.25">
      <c r="A93">
        <v>7</v>
      </c>
      <c r="B93" s="1" t="s">
        <v>178</v>
      </c>
      <c r="C93" s="1">
        <v>22</v>
      </c>
      <c r="D93" s="6">
        <v>9</v>
      </c>
      <c r="E93" s="6">
        <v>198</v>
      </c>
      <c r="F93" s="1">
        <v>0.51</v>
      </c>
    </row>
    <row r="94" spans="1:6" x14ac:dyDescent="0.25">
      <c r="A94">
        <v>7</v>
      </c>
      <c r="B94" s="1" t="s">
        <v>179</v>
      </c>
      <c r="C94" s="1">
        <v>16</v>
      </c>
      <c r="D94" s="6">
        <v>9</v>
      </c>
      <c r="E94" s="6">
        <v>144</v>
      </c>
      <c r="F94" s="1">
        <v>0.37</v>
      </c>
    </row>
    <row r="95" spans="1:6" x14ac:dyDescent="0.25">
      <c r="A95">
        <v>7</v>
      </c>
      <c r="B95" s="1" t="s">
        <v>180</v>
      </c>
      <c r="C95" s="1">
        <v>13</v>
      </c>
      <c r="D95" s="6">
        <v>9</v>
      </c>
      <c r="E95" s="6">
        <v>117</v>
      </c>
      <c r="F95" s="1">
        <v>0.3</v>
      </c>
    </row>
    <row r="96" spans="1:6" x14ac:dyDescent="0.25">
      <c r="A96">
        <v>7</v>
      </c>
      <c r="B96" s="1" t="s">
        <v>181</v>
      </c>
      <c r="C96" s="1">
        <v>7</v>
      </c>
      <c r="D96" s="6">
        <v>14</v>
      </c>
      <c r="E96" s="6">
        <v>98</v>
      </c>
      <c r="F96" s="1">
        <v>0.25</v>
      </c>
    </row>
    <row r="97" spans="1:6" x14ac:dyDescent="0.25">
      <c r="A97">
        <v>7</v>
      </c>
      <c r="B97" s="1" t="s">
        <v>182</v>
      </c>
      <c r="C97" s="1">
        <v>8</v>
      </c>
      <c r="D97" s="6">
        <v>7</v>
      </c>
      <c r="E97" s="6">
        <v>56</v>
      </c>
      <c r="F97" s="1">
        <v>0.14000000000000001</v>
      </c>
    </row>
    <row r="98" spans="1:6" x14ac:dyDescent="0.25">
      <c r="A98">
        <v>7</v>
      </c>
      <c r="B98" s="1" t="s">
        <v>183</v>
      </c>
      <c r="C98" s="1">
        <v>19</v>
      </c>
      <c r="D98" s="6">
        <v>5</v>
      </c>
      <c r="E98" s="6">
        <v>95</v>
      </c>
      <c r="F98" s="1">
        <v>0.24</v>
      </c>
    </row>
    <row r="99" spans="1:6" x14ac:dyDescent="0.25">
      <c r="A99">
        <v>7</v>
      </c>
      <c r="B99" s="1" t="s">
        <v>184</v>
      </c>
      <c r="C99" s="1">
        <v>21</v>
      </c>
      <c r="D99" s="6">
        <v>6</v>
      </c>
      <c r="E99" s="6">
        <v>126</v>
      </c>
      <c r="F99" s="1">
        <v>0.32</v>
      </c>
    </row>
    <row r="100" spans="1:6" x14ac:dyDescent="0.25">
      <c r="A100">
        <v>7</v>
      </c>
      <c r="B100" s="1" t="s">
        <v>220</v>
      </c>
      <c r="C100" s="1">
        <v>11</v>
      </c>
      <c r="D100" s="6">
        <v>6</v>
      </c>
      <c r="E100" s="6">
        <v>66</v>
      </c>
      <c r="F100" s="1">
        <v>0.17</v>
      </c>
    </row>
    <row r="101" spans="1:6" x14ac:dyDescent="0.25">
      <c r="A101">
        <v>7</v>
      </c>
      <c r="B101" s="1" t="s">
        <v>221</v>
      </c>
      <c r="C101" s="1">
        <v>20</v>
      </c>
      <c r="D101" s="6">
        <v>6</v>
      </c>
      <c r="E101" s="6">
        <v>120</v>
      </c>
      <c r="F101" s="1">
        <v>0.31</v>
      </c>
    </row>
    <row r="102" spans="1:6" x14ac:dyDescent="0.25">
      <c r="A102">
        <v>8</v>
      </c>
      <c r="B102" s="1" t="s">
        <v>217</v>
      </c>
      <c r="C102" s="1">
        <v>380</v>
      </c>
      <c r="D102" s="6">
        <v>8</v>
      </c>
      <c r="E102" s="6">
        <v>3040</v>
      </c>
      <c r="F102" s="1">
        <v>7.83</v>
      </c>
    </row>
    <row r="103" spans="1:6" x14ac:dyDescent="0.25">
      <c r="B103" s="1" t="s">
        <v>231</v>
      </c>
      <c r="C103" s="1">
        <f>SUM(C6:C102)</f>
        <v>4467</v>
      </c>
      <c r="D103" s="6">
        <f>SUM(D6:D102)</f>
        <v>781.75</v>
      </c>
      <c r="E103" s="6">
        <f>SUM(E6:E102)</f>
        <v>38822.25</v>
      </c>
      <c r="F103" s="1">
        <v>27.61</v>
      </c>
    </row>
    <row r="104" spans="1:6" x14ac:dyDescent="0.25">
      <c r="B104" s="1"/>
      <c r="C104" s="1"/>
      <c r="D104" s="6"/>
      <c r="E104" s="6"/>
      <c r="F104" s="1"/>
    </row>
    <row r="105" spans="1:6" ht="15.75" x14ac:dyDescent="0.25">
      <c r="B105" s="3" t="s">
        <v>232</v>
      </c>
    </row>
    <row r="106" spans="1:6" x14ac:dyDescent="0.25">
      <c r="B106" s="1" t="s">
        <v>102</v>
      </c>
      <c r="C106" s="1">
        <v>652</v>
      </c>
      <c r="D106" s="6">
        <v>156.13999999999999</v>
      </c>
      <c r="E106" s="6">
        <v>101802.8</v>
      </c>
      <c r="F106" s="1">
        <v>100</v>
      </c>
    </row>
    <row r="107" spans="1:6" x14ac:dyDescent="0.25">
      <c r="B107" s="1" t="s">
        <v>233</v>
      </c>
      <c r="C107" s="1">
        <v>652</v>
      </c>
      <c r="D107" s="6">
        <v>156.13999999999999</v>
      </c>
      <c r="E107" s="6">
        <v>101802.8</v>
      </c>
      <c r="F107" s="1">
        <v>72.39</v>
      </c>
    </row>
    <row r="108" spans="1:6" x14ac:dyDescent="0.25">
      <c r="B108" s="1" t="s">
        <v>234</v>
      </c>
      <c r="C108" s="1">
        <v>5119</v>
      </c>
      <c r="D108" s="6">
        <v>27.47</v>
      </c>
      <c r="E108" s="6">
        <v>140624.04999999999</v>
      </c>
      <c r="F108" s="1" t="s">
        <v>235</v>
      </c>
    </row>
    <row r="110" spans="1:6" x14ac:dyDescent="0.25">
      <c r="C110" s="1"/>
    </row>
    <row r="113" spans="3:3" x14ac:dyDescent="0.25">
      <c r="C113" s="1"/>
    </row>
    <row r="116" spans="3:3" x14ac:dyDescent="0.25">
      <c r="C116" s="1"/>
    </row>
    <row r="119" spans="3:3" x14ac:dyDescent="0.25">
      <c r="C119" s="1"/>
    </row>
    <row r="122" spans="3:3" x14ac:dyDescent="0.25">
      <c r="C122" s="1"/>
    </row>
    <row r="125" spans="3:3" x14ac:dyDescent="0.25">
      <c r="C125" s="1"/>
    </row>
    <row r="128" spans="3:3" x14ac:dyDescent="0.25">
      <c r="C128" s="1"/>
    </row>
    <row r="131" spans="3:4" x14ac:dyDescent="0.25">
      <c r="C131" s="1"/>
    </row>
    <row r="134" spans="3:4" x14ac:dyDescent="0.25">
      <c r="C134" s="1"/>
    </row>
    <row r="137" spans="3:4" x14ac:dyDescent="0.25">
      <c r="C137" s="1"/>
    </row>
    <row r="140" spans="3:4" x14ac:dyDescent="0.25">
      <c r="C140" s="1"/>
    </row>
    <row r="141" spans="3:4" x14ac:dyDescent="0.25">
      <c r="D141" s="6"/>
    </row>
    <row r="145" spans="3:3" x14ac:dyDescent="0.25">
      <c r="C145" s="1"/>
    </row>
    <row r="149" spans="3:3" x14ac:dyDescent="0.25">
      <c r="C149" s="1"/>
    </row>
    <row r="152" spans="3:3" x14ac:dyDescent="0.25">
      <c r="C152" s="1"/>
    </row>
    <row r="155" spans="3:3" x14ac:dyDescent="0.25">
      <c r="C155" s="1"/>
    </row>
    <row r="158" spans="3:3" x14ac:dyDescent="0.25">
      <c r="C158" s="1"/>
    </row>
    <row r="161" spans="2:3" x14ac:dyDescent="0.25">
      <c r="C161" s="1"/>
    </row>
    <row r="163" spans="2:3" x14ac:dyDescent="0.25">
      <c r="B163" s="1"/>
    </row>
    <row r="166" spans="2:3" x14ac:dyDescent="0.25">
      <c r="C166" s="1"/>
    </row>
    <row r="169" spans="2:3" x14ac:dyDescent="0.25">
      <c r="C169" s="1"/>
    </row>
    <row r="172" spans="2:3" x14ac:dyDescent="0.25">
      <c r="C172" s="1"/>
    </row>
    <row r="176" spans="2:3" x14ac:dyDescent="0.25">
      <c r="C176" s="1"/>
    </row>
    <row r="179" spans="2:3" x14ac:dyDescent="0.25">
      <c r="C179" s="1"/>
    </row>
    <row r="182" spans="2:3" x14ac:dyDescent="0.25">
      <c r="C182" s="1"/>
    </row>
    <row r="185" spans="2:3" x14ac:dyDescent="0.25">
      <c r="C185" s="1"/>
    </row>
    <row r="187" spans="2:3" x14ac:dyDescent="0.25">
      <c r="B187" s="1"/>
    </row>
    <row r="190" spans="2:3" x14ac:dyDescent="0.25">
      <c r="C190" s="1"/>
    </row>
    <row r="193" spans="2:3" x14ac:dyDescent="0.25">
      <c r="C193" s="1"/>
    </row>
    <row r="197" spans="2:3" x14ac:dyDescent="0.25">
      <c r="C197" s="1"/>
    </row>
    <row r="200" spans="2:3" x14ac:dyDescent="0.25">
      <c r="C200" s="1"/>
    </row>
    <row r="202" spans="2:3" x14ac:dyDescent="0.25">
      <c r="B202" s="1"/>
    </row>
    <row r="205" spans="2:3" x14ac:dyDescent="0.25">
      <c r="C205" s="1"/>
    </row>
    <row r="207" spans="2:3" x14ac:dyDescent="0.25">
      <c r="B207" s="1"/>
    </row>
    <row r="210" spans="3:3" x14ac:dyDescent="0.25">
      <c r="C210" s="1"/>
    </row>
    <row r="213" spans="3:3" x14ac:dyDescent="0.25">
      <c r="C213" s="1"/>
    </row>
    <row r="216" spans="3:3" x14ac:dyDescent="0.25">
      <c r="C216" s="1"/>
    </row>
    <row r="219" spans="3:3" x14ac:dyDescent="0.25">
      <c r="C219" s="1"/>
    </row>
    <row r="222" spans="3:3" x14ac:dyDescent="0.25">
      <c r="C222" s="1"/>
    </row>
    <row r="225" spans="2:3" x14ac:dyDescent="0.25">
      <c r="C225" s="1"/>
    </row>
    <row r="228" spans="2:3" x14ac:dyDescent="0.25">
      <c r="C228" s="1"/>
    </row>
    <row r="231" spans="2:3" x14ac:dyDescent="0.25">
      <c r="C231" s="1"/>
    </row>
    <row r="234" spans="2:3" x14ac:dyDescent="0.25">
      <c r="C234" s="1"/>
    </row>
    <row r="237" spans="2:3" x14ac:dyDescent="0.25">
      <c r="C237" s="1"/>
    </row>
    <row r="239" spans="2:3" x14ac:dyDescent="0.25">
      <c r="B239" s="1"/>
    </row>
    <row r="242" spans="3:3" x14ac:dyDescent="0.25">
      <c r="C242" s="1"/>
    </row>
    <row r="246" spans="3:3" x14ac:dyDescent="0.25">
      <c r="C246" s="1"/>
    </row>
    <row r="250" spans="3:3" x14ac:dyDescent="0.25">
      <c r="C250" s="1"/>
    </row>
    <row r="254" spans="3:3" x14ac:dyDescent="0.25">
      <c r="C254" s="1"/>
    </row>
    <row r="258" spans="3:3" x14ac:dyDescent="0.25">
      <c r="C258" s="1"/>
    </row>
    <row r="262" spans="3:3" x14ac:dyDescent="0.25">
      <c r="C262" s="1"/>
    </row>
    <row r="266" spans="3:3" x14ac:dyDescent="0.25">
      <c r="C266" s="1"/>
    </row>
    <row r="270" spans="3:3" x14ac:dyDescent="0.25">
      <c r="C270" s="1"/>
    </row>
    <row r="274" spans="3:3" x14ac:dyDescent="0.25">
      <c r="C274" s="1"/>
    </row>
    <row r="278" spans="3:3" x14ac:dyDescent="0.25">
      <c r="C278" s="1"/>
    </row>
    <row r="282" spans="3:3" x14ac:dyDescent="0.25">
      <c r="C282" s="1"/>
    </row>
    <row r="286" spans="3:3" x14ac:dyDescent="0.25">
      <c r="C286" s="1"/>
    </row>
    <row r="290" spans="3:3" x14ac:dyDescent="0.25">
      <c r="C290" s="1"/>
    </row>
    <row r="294" spans="3:3" x14ac:dyDescent="0.25">
      <c r="C294" s="1"/>
    </row>
    <row r="298" spans="3:3" x14ac:dyDescent="0.25">
      <c r="C298" s="1"/>
    </row>
    <row r="302" spans="3:3" x14ac:dyDescent="0.25">
      <c r="C302" s="1"/>
    </row>
    <row r="306" spans="3:3" x14ac:dyDescent="0.25">
      <c r="C306" s="1"/>
    </row>
    <row r="310" spans="3:3" x14ac:dyDescent="0.25">
      <c r="C310" s="1"/>
    </row>
    <row r="314" spans="3:3" x14ac:dyDescent="0.25">
      <c r="C314" s="1"/>
    </row>
    <row r="318" spans="3:3" x14ac:dyDescent="0.25">
      <c r="C318" s="1"/>
    </row>
    <row r="322" spans="3:3" x14ac:dyDescent="0.25">
      <c r="C322" s="1"/>
    </row>
    <row r="326" spans="3:3" x14ac:dyDescent="0.25">
      <c r="C326" s="1"/>
    </row>
    <row r="330" spans="3:3" x14ac:dyDescent="0.25">
      <c r="C330" s="1"/>
    </row>
    <row r="334" spans="3:3" x14ac:dyDescent="0.25">
      <c r="C334" s="1"/>
    </row>
    <row r="338" spans="2:3" x14ac:dyDescent="0.25">
      <c r="C338" s="1"/>
    </row>
    <row r="342" spans="2:3" x14ac:dyDescent="0.25">
      <c r="C342" s="1"/>
    </row>
    <row r="346" spans="2:3" x14ac:dyDescent="0.25">
      <c r="C346" s="1"/>
    </row>
    <row r="348" spans="2:3" x14ac:dyDescent="0.25">
      <c r="B348" s="1"/>
    </row>
    <row r="351" spans="2:3" x14ac:dyDescent="0.25">
      <c r="C351" s="1"/>
    </row>
    <row r="354" spans="3:3" x14ac:dyDescent="0.25">
      <c r="C354" s="1"/>
    </row>
    <row r="357" spans="3:3" x14ac:dyDescent="0.25">
      <c r="C357" s="1"/>
    </row>
    <row r="360" spans="3:3" x14ac:dyDescent="0.25">
      <c r="C360" s="1"/>
    </row>
    <row r="363" spans="3:3" x14ac:dyDescent="0.25">
      <c r="C363" s="1"/>
    </row>
    <row r="367" spans="3:3" x14ac:dyDescent="0.25">
      <c r="C367" s="1"/>
    </row>
    <row r="371" spans="3:3" x14ac:dyDescent="0.25">
      <c r="C371" s="1"/>
    </row>
    <row r="374" spans="3:3" x14ac:dyDescent="0.25">
      <c r="C374" s="1"/>
    </row>
    <row r="377" spans="3:3" x14ac:dyDescent="0.25">
      <c r="C377" s="1"/>
    </row>
    <row r="380" spans="3:3" x14ac:dyDescent="0.25">
      <c r="C380" s="1"/>
    </row>
    <row r="384" spans="3:3" x14ac:dyDescent="0.25">
      <c r="C384" s="1"/>
    </row>
    <row r="387" spans="2:3" x14ac:dyDescent="0.25">
      <c r="C387" s="1"/>
    </row>
    <row r="389" spans="2:3" x14ac:dyDescent="0.25">
      <c r="B389" s="1"/>
    </row>
    <row r="392" spans="2:3" x14ac:dyDescent="0.25">
      <c r="C392" s="1"/>
    </row>
    <row r="395" spans="2:3" x14ac:dyDescent="0.25">
      <c r="C395" s="1"/>
    </row>
    <row r="398" spans="2:3" x14ac:dyDescent="0.25">
      <c r="C398" s="1"/>
    </row>
    <row r="401" spans="3:3" x14ac:dyDescent="0.25">
      <c r="C401" s="1"/>
    </row>
    <row r="404" spans="3:3" x14ac:dyDescent="0.25">
      <c r="C404" s="1"/>
    </row>
    <row r="407" spans="3:3" x14ac:dyDescent="0.25">
      <c r="C407" s="1"/>
    </row>
    <row r="410" spans="3:3" x14ac:dyDescent="0.25">
      <c r="C410" s="1"/>
    </row>
    <row r="413" spans="3:3" x14ac:dyDescent="0.25">
      <c r="C413" s="1"/>
    </row>
    <row r="417" spans="2:3" x14ac:dyDescent="0.25">
      <c r="C417" s="1"/>
    </row>
    <row r="421" spans="2:3" x14ac:dyDescent="0.25">
      <c r="C421" s="1"/>
    </row>
    <row r="424" spans="2:3" x14ac:dyDescent="0.25">
      <c r="C424" s="1"/>
    </row>
    <row r="427" spans="2:3" x14ac:dyDescent="0.25">
      <c r="C427" s="1"/>
    </row>
    <row r="429" spans="2:3" x14ac:dyDescent="0.25">
      <c r="B429" s="1"/>
    </row>
  </sheetData>
  <sortState xmlns:xlrd2="http://schemas.microsoft.com/office/spreadsheetml/2017/richdata2" ref="A6:F102">
    <sortCondition ref="A6:A102"/>
  </sortState>
  <mergeCells count="3">
    <mergeCell ref="B1:F1"/>
    <mergeCell ref="B2:F2"/>
    <mergeCell ref="B3:F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Rentabilidade</vt:lpstr>
      <vt:lpstr>Compras</vt:lpstr>
      <vt:lpstr>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Leão Posto</dc:creator>
  <cp:lastModifiedBy>Leão Posto</cp:lastModifiedBy>
  <dcterms:created xsi:type="dcterms:W3CDTF">2015-06-05T18:19:34Z</dcterms:created>
  <dcterms:modified xsi:type="dcterms:W3CDTF">2025-06-09T19:22:32Z</dcterms:modified>
</cp:coreProperties>
</file>